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mont\Downloads\"/>
    </mc:Choice>
  </mc:AlternateContent>
  <xr:revisionPtr revIDLastSave="0" documentId="13_ncr:1_{F4A814C7-4D18-405E-9EC4-04652F81C9D6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ภาคผนวก2" sheetId="2" r:id="rId1"/>
    <sheet name="ภาคผนวก 3" sheetId="3" r:id="rId2"/>
    <sheet name="ภาคผนวก4" sheetId="4" r:id="rId3"/>
  </sheets>
  <definedNames>
    <definedName name="_xlnm.Print_Area" localSheetId="0">ภาคผนวก2!$A$1:$H$129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D11" i="3"/>
  <c r="D10" i="3"/>
  <c r="E52" i="2"/>
  <c r="E78" i="2" s="1"/>
  <c r="E103" i="2" s="1"/>
  <c r="E129" i="2" s="1"/>
  <c r="F125" i="2" l="1"/>
  <c r="H125" i="2" s="1"/>
  <c r="F123" i="2"/>
  <c r="G123" i="2" s="1"/>
  <c r="F122" i="2"/>
  <c r="G122" i="2" s="1"/>
  <c r="F121" i="2"/>
  <c r="G121" i="2" s="1"/>
  <c r="F120" i="2"/>
  <c r="G120" i="2" s="1"/>
  <c r="F119" i="2"/>
  <c r="G119" i="2" s="1"/>
  <c r="F118" i="2"/>
  <c r="G118" i="2" s="1"/>
  <c r="F117" i="2"/>
  <c r="G117" i="2" s="1"/>
  <c r="C24" i="3"/>
  <c r="A6" i="4"/>
  <c r="L16" i="2"/>
  <c r="L14" i="2"/>
  <c r="L15" i="2" s="1"/>
  <c r="L17" i="2" s="1"/>
  <c r="J129" i="2"/>
  <c r="J128" i="2"/>
  <c r="J103" i="2"/>
  <c r="J102" i="2"/>
  <c r="J78" i="2"/>
  <c r="J77" i="2"/>
  <c r="J52" i="2"/>
  <c r="J51" i="2"/>
  <c r="F61" i="2" l="1"/>
  <c r="F62" i="2"/>
  <c r="F63" i="2"/>
  <c r="F64" i="2"/>
  <c r="F65" i="2"/>
  <c r="F66" i="2"/>
  <c r="F67" i="2"/>
  <c r="J127" i="2" l="1"/>
  <c r="F116" i="2"/>
  <c r="G116" i="2" s="1"/>
  <c r="F115" i="2"/>
  <c r="J115" i="2" s="1"/>
  <c r="F114" i="2"/>
  <c r="J114" i="2" s="1"/>
  <c r="F113" i="2"/>
  <c r="G113" i="2" s="1"/>
  <c r="F112" i="2"/>
  <c r="J112" i="2" s="1"/>
  <c r="J101" i="2"/>
  <c r="F99" i="2"/>
  <c r="G99" i="2" s="1"/>
  <c r="F98" i="2"/>
  <c r="J98" i="2" s="1"/>
  <c r="F97" i="2"/>
  <c r="J97" i="2" s="1"/>
  <c r="F96" i="2"/>
  <c r="G96" i="2" s="1"/>
  <c r="F95" i="2"/>
  <c r="J95" i="2" s="1"/>
  <c r="F94" i="2"/>
  <c r="G94" i="2" s="1"/>
  <c r="F93" i="2"/>
  <c r="J93" i="2" s="1"/>
  <c r="F92" i="2"/>
  <c r="G92" i="2" s="1"/>
  <c r="F91" i="2"/>
  <c r="J91" i="2" s="1"/>
  <c r="F90" i="2"/>
  <c r="G90" i="2" s="1"/>
  <c r="F89" i="2"/>
  <c r="J89" i="2" s="1"/>
  <c r="F88" i="2"/>
  <c r="G88" i="2" s="1"/>
  <c r="F87" i="2"/>
  <c r="J87" i="2" s="1"/>
  <c r="G112" i="2" l="1"/>
  <c r="G114" i="2"/>
  <c r="G115" i="2"/>
  <c r="J113" i="2"/>
  <c r="J116" i="2"/>
  <c r="G98" i="2"/>
  <c r="G95" i="2"/>
  <c r="G93" i="2"/>
  <c r="J94" i="2"/>
  <c r="G87" i="2"/>
  <c r="G97" i="2"/>
  <c r="J90" i="2"/>
  <c r="G89" i="2"/>
  <c r="G91" i="2"/>
  <c r="J88" i="2"/>
  <c r="J92" i="2"/>
  <c r="J96" i="2"/>
  <c r="J99" i="2"/>
  <c r="F11" i="2"/>
  <c r="F13" i="2" l="1"/>
  <c r="G13" i="2" s="1"/>
  <c r="F16" i="2" l="1"/>
  <c r="G16" i="2" s="1"/>
  <c r="A5" i="3" l="1"/>
  <c r="F69" i="2"/>
  <c r="H69" i="2" s="1"/>
  <c r="E10" i="3" l="1"/>
  <c r="J24" i="2" l="1"/>
  <c r="J25" i="2"/>
  <c r="J26" i="2"/>
  <c r="J50" i="2"/>
  <c r="J69" i="2"/>
  <c r="J76" i="2"/>
  <c r="F70" i="2"/>
  <c r="G70" i="2" s="1"/>
  <c r="F71" i="2"/>
  <c r="G71" i="2" s="1"/>
  <c r="F72" i="2"/>
  <c r="G72" i="2" s="1"/>
  <c r="F73" i="2"/>
  <c r="G73" i="2" s="1"/>
  <c r="F74" i="2"/>
  <c r="G74" i="2" s="1"/>
  <c r="G63" i="2"/>
  <c r="G62" i="2"/>
  <c r="G61" i="2"/>
  <c r="F48" i="2"/>
  <c r="G48" i="2" s="1"/>
  <c r="F47" i="2"/>
  <c r="G47" i="2" s="1"/>
  <c r="F38" i="2"/>
  <c r="G38" i="2" s="1"/>
  <c r="F37" i="2"/>
  <c r="G37" i="2" s="1"/>
  <c r="F36" i="2"/>
  <c r="G36" i="2" s="1"/>
  <c r="F35" i="2"/>
  <c r="G35" i="2" s="1"/>
  <c r="G64" i="2"/>
  <c r="G65" i="2"/>
  <c r="G66" i="2"/>
  <c r="G67" i="2"/>
  <c r="F68" i="2"/>
  <c r="G68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46" i="2"/>
  <c r="G46" i="2" s="1"/>
  <c r="F39" i="2"/>
  <c r="G39" i="2" s="1"/>
  <c r="F12" i="2"/>
  <c r="G12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5" i="2"/>
  <c r="G15" i="2" s="1"/>
  <c r="F14" i="2"/>
  <c r="G14" i="2" s="1"/>
  <c r="G11" i="2"/>
  <c r="J18" i="2" l="1"/>
  <c r="J47" i="2"/>
  <c r="J74" i="2"/>
  <c r="J73" i="2"/>
  <c r="J70" i="2"/>
  <c r="J72" i="2"/>
  <c r="J71" i="2"/>
  <c r="J66" i="2"/>
  <c r="J68" i="2"/>
  <c r="J65" i="2"/>
  <c r="J67" i="2"/>
  <c r="J64" i="2"/>
  <c r="J62" i="2"/>
  <c r="J46" i="2"/>
  <c r="J45" i="2"/>
  <c r="J61" i="2"/>
  <c r="J63" i="2"/>
  <c r="J48" i="2"/>
  <c r="J44" i="2"/>
  <c r="J41" i="2"/>
  <c r="J40" i="2"/>
  <c r="J43" i="2"/>
  <c r="J39" i="2"/>
  <c r="J42" i="2"/>
  <c r="J36" i="2"/>
  <c r="J22" i="2"/>
  <c r="J14" i="2"/>
  <c r="J35" i="2"/>
  <c r="J38" i="2"/>
  <c r="J21" i="2"/>
  <c r="J17" i="2"/>
  <c r="J19" i="2"/>
  <c r="J37" i="2"/>
  <c r="J20" i="2"/>
  <c r="J15" i="2"/>
  <c r="J11" i="2"/>
  <c r="J12" i="2"/>
  <c r="E11" i="3"/>
  <c r="E15" i="3" s="1"/>
  <c r="D15" i="3"/>
  <c r="E16" i="3" s="1"/>
  <c r="D16" i="3" s="1"/>
  <c r="H23" i="2"/>
  <c r="H34" i="2" s="1"/>
  <c r="H49" i="2" s="1"/>
  <c r="H60" i="2" s="1"/>
  <c r="F10" i="2"/>
  <c r="D13" i="4" s="1"/>
  <c r="F8" i="2"/>
  <c r="F9" i="2"/>
  <c r="H86" i="2" l="1"/>
  <c r="H100" i="2" s="1"/>
  <c r="H111" i="2" s="1"/>
  <c r="H126" i="2" s="1"/>
  <c r="C11" i="4" s="1"/>
  <c r="H75" i="2"/>
  <c r="F23" i="2"/>
  <c r="G9" i="2"/>
  <c r="J9" i="2"/>
  <c r="G10" i="2"/>
  <c r="J10" i="2"/>
  <c r="G8" i="2"/>
  <c r="J8" i="2"/>
  <c r="L8" i="2" l="1"/>
  <c r="G23" i="2"/>
  <c r="D16" i="4"/>
  <c r="C16" i="4"/>
  <c r="B13" i="4"/>
  <c r="F34" i="2"/>
  <c r="F49" i="2" s="1"/>
  <c r="J23" i="2"/>
  <c r="J34" i="2" l="1"/>
  <c r="F60" i="2"/>
  <c r="F75" i="2" s="1"/>
  <c r="F86" i="2" s="1"/>
  <c r="J86" i="2" l="1"/>
  <c r="F100" i="2"/>
  <c r="J49" i="2"/>
  <c r="J60" i="2"/>
  <c r="J100" i="2" l="1"/>
  <c r="F111" i="2"/>
  <c r="F126" i="2" s="1"/>
  <c r="C5" i="4" s="1"/>
  <c r="J75" i="2"/>
  <c r="J111" i="2" l="1"/>
  <c r="G34" i="2"/>
  <c r="J126" i="2" l="1"/>
  <c r="D11" i="4"/>
  <c r="G49" i="2"/>
  <c r="G60" i="2" s="1"/>
  <c r="G75" i="2" s="1"/>
  <c r="G86" i="2" s="1"/>
  <c r="G100" i="2" s="1"/>
  <c r="G111" i="2" s="1"/>
  <c r="G126" i="2" s="1"/>
  <c r="C10" i="4" l="1"/>
  <c r="D10" i="4" s="1"/>
</calcChain>
</file>

<file path=xl/sharedStrings.xml><?xml version="1.0" encoding="utf-8"?>
<sst xmlns="http://schemas.openxmlformats.org/spreadsheetml/2006/main" count="301" uniqueCount="143">
  <si>
    <t>ลำดับ</t>
  </si>
  <si>
    <t>รวม</t>
  </si>
  <si>
    <t>สรุป</t>
  </si>
  <si>
    <t>ภาคผนวก 2</t>
  </si>
  <si>
    <t>ตารางการจัดทำแผนการใช้พัสดุที่ผลิตภายในประเทศ</t>
  </si>
  <si>
    <t>รายการพัสดุหรือครุภัณฑ์ที่ใช้ในโครงการ</t>
  </si>
  <si>
    <t>แผนการใช้พัสดุที่ผลิตภายในประเทศ</t>
  </si>
  <si>
    <t>รายการ</t>
  </si>
  <si>
    <t>หน่วย</t>
  </si>
  <si>
    <t>ปริมาณ</t>
  </si>
  <si>
    <t>ราคาต่อหน่วย</t>
  </si>
  <si>
    <t>( บาท )</t>
  </si>
  <si>
    <t>เป็นเงิน</t>
  </si>
  <si>
    <t>พัสดุ</t>
  </si>
  <si>
    <t>ในประเทศ</t>
  </si>
  <si>
    <t>ต่างประเทศ</t>
  </si>
  <si>
    <t>อัตรา</t>
  </si>
  <si>
    <t>(ร้อยละ)</t>
  </si>
  <si>
    <t>ลงชื่อ .................................. ( คู่สัญญาฝ่ายผู้รับจ้าง )</t>
  </si>
  <si>
    <t>แผนการใช้เหล็กที่ผลิตภายในประเทศ</t>
  </si>
  <si>
    <t>เหล็ก</t>
  </si>
  <si>
    <t>ตัน</t>
  </si>
  <si>
    <t>ภาคผนวก 3</t>
  </si>
  <si>
    <t>ตารางรายงานผลการใช้วัสดุที่ผลิตภายในประเทศ</t>
  </si>
  <si>
    <t>การใช้พัสดุทั้งโครงการ</t>
  </si>
  <si>
    <t>รายการพัสดุทั้งโครงการ</t>
  </si>
  <si>
    <t>มูลค่าพัสดุทั้งโครงการ</t>
  </si>
  <si>
    <t>มูลค่าการใช้พัสดุที่ผลิตภายในประเทศ</t>
  </si>
  <si>
    <t>บาท</t>
  </si>
  <si>
    <t>หน่วย ( บาท )</t>
  </si>
  <si>
    <t>จำนวนเงิน</t>
  </si>
  <si>
    <t>อัตรา (ร้อยละ)</t>
  </si>
  <si>
    <t>จำนวน</t>
  </si>
  <si>
    <t>ปริมาณการใช้เหล็ก</t>
  </si>
  <si>
    <t xml:space="preserve">          เป็นไปตามกฎกระทรวงกำหนดพัสดุและวิธีการจัดซื้อจัดจ้างพัสดุที่รัฐต้องการส่งเสริม</t>
  </si>
  <si>
    <t xml:space="preserve">          หรือสนับสนุน ( ฉบับที่ 2 ) พ.ศ.2563</t>
  </si>
  <si>
    <t xml:space="preserve">          1. ร้อยละ 60 พัสดุทั่วไป (มูลค่า)</t>
  </si>
  <si>
    <t xml:space="preserve">          2. ร้อยละ 90 เหล็ก (ปริมาณ)</t>
  </si>
  <si>
    <t xml:space="preserve">          ไม่เป็นไปตามกฎกระทรวงกำหนดพัสดุและวิธีการจัดซื้อจัดจ้างพัสดุที่รัฐต้องการส่งเสริม</t>
  </si>
  <si>
    <t xml:space="preserve">          หรือสนับสนุน (ฉบับที่ 2) พ.ศ.2563</t>
  </si>
  <si>
    <t xml:space="preserve">          เหตุผล/ความจำเป็นที่หน่วยงานของรัฐไม่สามารถดำเนินการได้</t>
  </si>
  <si>
    <t xml:space="preserve">          .........................................................................................................................................</t>
  </si>
  <si>
    <t>ลงชื่อ .................................. ( ประธานคณะกรรมการตรวจรับพัสดุ )</t>
  </si>
  <si>
    <t>เหล็กเส้นกลม</t>
  </si>
  <si>
    <t>เหล็กรูปพรรณ</t>
  </si>
  <si>
    <t>ยอดยกไป</t>
  </si>
  <si>
    <t>ยอดยกมา</t>
  </si>
  <si>
    <t xml:space="preserve">       ปริมาณการใช้เหล็กทั้งโครงการ        </t>
  </si>
  <si>
    <t>ตัน มูลค่าเหล็กทั้งโครงการ</t>
  </si>
  <si>
    <r>
      <rPr>
        <b/>
        <sz val="16"/>
        <color theme="1"/>
        <rFont val="TH SarabunPSK"/>
        <family val="2"/>
      </rPr>
      <t xml:space="preserve">                                                                                                                                  </t>
    </r>
    <r>
      <rPr>
        <b/>
        <u/>
        <sz val="16"/>
        <color theme="1"/>
        <rFont val="TH SarabunPSK"/>
        <family val="2"/>
      </rPr>
      <t>ภาคผนวก 4</t>
    </r>
  </si>
  <si>
    <t>มูลค่าพัสดุที่ผลิตจากต่างประเทศ (งวดที่ 1)</t>
  </si>
  <si>
    <t>มูลค่าพัสดุที่ผลิตภายในประเทศ   (งวดที่ 1)</t>
  </si>
  <si>
    <t xml:space="preserve">       (นายถาวร   อินทิยศ)</t>
  </si>
  <si>
    <t xml:space="preserve">       ผู้อำนวยการกองช่าง</t>
  </si>
  <si>
    <t>ลงชื่อ............................................... ( คู่สัญญาฝ่ายผู้รับจ้าง )</t>
  </si>
  <si>
    <t xml:space="preserve"> - ไม้แบบหล่อคอนกรีต</t>
  </si>
  <si>
    <t xml:space="preserve"> - ตะปู</t>
  </si>
  <si>
    <t xml:space="preserve"> - เหล็ก RB 9 มม. (น้ำหนัก 4.99 กก./เส้น.)</t>
  </si>
  <si>
    <t xml:space="preserve"> - ลวดผูกเหล็ก</t>
  </si>
  <si>
    <t xml:space="preserve"> - คอนกรีตผสมเสร็จ 280 KSC Cube</t>
  </si>
  <si>
    <t xml:space="preserve"> - เสาสำเร็จรูปขนาด 5"x5" สูง 3.00 ม.</t>
  </si>
  <si>
    <t xml:space="preserve"> - เสาสำเร็จรูปขนาด 5"x5" สูง 2.50 ม.</t>
  </si>
  <si>
    <t xml:space="preserve"> - เหล็ก C - 100x50x20x3.2 มม. (34.0 กก./ท่อน)</t>
  </si>
  <si>
    <t xml:space="preserve"> - สีน้ำมันและสีกันสนิม</t>
  </si>
  <si>
    <t xml:space="preserve"> - รางอลูมิเนียมยึดแผงโซล่าเซลล์(Solar Alu Standard Rail)</t>
  </si>
  <si>
    <t xml:space="preserve"> - อุปกรณ์ยึดรางอลูมิเนียมกับโครงหลังคาเมทัลชีส(Solar L-Feet )</t>
  </si>
  <si>
    <t xml:space="preserve"> - อุปกรณ์ยึดแผงกับรางริมแผงโซล่าเซลล์(Solar End Clamp)</t>
  </si>
  <si>
    <t xml:space="preserve"> - อุปกรณ์ยึดระหว่างแผงโซล่าเซลล์(Solar Middle Clamp)</t>
  </si>
  <si>
    <t xml:space="preserve"> - อุปกรณ์ต่อรางโซล่าเซลล์ยึดระหว่างแผงโซล่าเซลล์ (Rail Spilce Kit)</t>
  </si>
  <si>
    <t xml:space="preserve"> - Ground Lug</t>
  </si>
  <si>
    <t>ตร.ม.</t>
  </si>
  <si>
    <t>กก.</t>
  </si>
  <si>
    <t>ลบ.ม.</t>
  </si>
  <si>
    <t>ต้น</t>
  </si>
  <si>
    <t>เมตร</t>
  </si>
  <si>
    <t>ตัว</t>
  </si>
  <si>
    <t xml:space="preserve"> - บอลล์วาล์วทองเหลือง 3 นิ้ว </t>
  </si>
  <si>
    <t xml:space="preserve"> - นิ้ปเปิ้ลเหล็กประปาขนาด 3 นิ้ว </t>
  </si>
  <si>
    <t xml:space="preserve"> - ข้องอเหล็กประปาขนาด 3 นิ้ว </t>
  </si>
  <si>
    <t xml:space="preserve"> - สามทางเหล็กประปาขนาด 3 นิ้ว </t>
  </si>
  <si>
    <t xml:space="preserve"> - ยูเนี่ยนเหล็กประปาขนาด 3 นิ้ว </t>
  </si>
  <si>
    <t xml:space="preserve"> - ท่อเหล็กเคลือบสังกะสี ประเภท BS-M ขนาด ø 3 นิ้ว </t>
  </si>
  <si>
    <t xml:space="preserve"> - สารกรองน้ำแอคติเวทคาร์บอน ID1,000 (45ลิตร/ถุง)</t>
  </si>
  <si>
    <t xml:space="preserve"> - สารกรองน้ำแมงกานีส (45ลิตร/ถุง)</t>
  </si>
  <si>
    <t xml:space="preserve"> - หินกรองและทรายกรอง (25กก./ถุง)</t>
  </si>
  <si>
    <t xml:space="preserve"> - ท่อ PVC.ยาว 4ม.ชั้น 13.5 ปลายธรรมดา Ø 3 นิ้ว </t>
  </si>
  <si>
    <t xml:space="preserve"> - ข้อต่อท่อ พีวีซี ตรง เส้นผ่านศูนย์กลาง 3"</t>
  </si>
  <si>
    <t xml:space="preserve"> - ข้อต่อท่อ พีวีซี ข้องอ 90 องศา เส้นผ่านศูนย์กลาง 3"</t>
  </si>
  <si>
    <t xml:space="preserve"> - น๊อตสกรูยึดปากบ่อบาดาลพร้อมแหวนแบบสแตนเลสขนาด 5หุน มม. ยาว 2.5นิ้ว</t>
  </si>
  <si>
    <t xml:space="preserve"> - เช็ควาล์วทองเหลืองขนาด 2 นิ้ว</t>
  </si>
  <si>
    <t>ถุง</t>
  </si>
  <si>
    <t>อัน</t>
  </si>
  <si>
    <t>ชุด</t>
  </si>
  <si>
    <t xml:space="preserve"> - บอลวาล์วทองเหลือง 2 นิ้ว </t>
  </si>
  <si>
    <t xml:space="preserve"> - ยูเนี่ยนขนาด 2 นิ้ว </t>
  </si>
  <si>
    <t xml:space="preserve"> - นิปเปิ้ลขนาด 2 นิ้ว </t>
  </si>
  <si>
    <t xml:space="preserve"> - สามทาง ขนาด 2 นิ้ว</t>
  </si>
  <si>
    <t xml:space="preserve"> - ข้องอ 90 เหล็กอาบสังกะสี 2 นิ้ว</t>
  </si>
  <si>
    <t xml:space="preserve"> - หน้าจานเหล็ก 2 นิ้ว</t>
  </si>
  <si>
    <t xml:space="preserve"> - ท่อเหล็กเคลือบสังกะสี ประเภท BS-M ยาว 6 เมตร ศก. 2 นิ้ว</t>
  </si>
  <si>
    <t xml:space="preserve"> - มาตรวัดน้ำชนิดขับเคลื่อนด้วยระบบใบพัด หน้าจาน ขนาด 2 นิ้ว</t>
  </si>
  <si>
    <t xml:space="preserve"> - ปั๊มสูบน้ำแบบแบบชนิดจุ่มใต้น้ำขนาด 3 Hp 220V พร้อมใบพัด</t>
  </si>
  <si>
    <t xml:space="preserve"> - กราวด์หรอดหุ้ม  5/8 นิ้ว x 8 ฟุต        </t>
  </si>
  <si>
    <t xml:space="preserve"> - ผงเชื่อมกราวด์ 3 ทาง เบอร์ 25</t>
  </si>
  <si>
    <t xml:space="preserve"> - สายไฟ IEC01 1x25 SQ.MM.</t>
  </si>
  <si>
    <t xml:space="preserve"> - สายไฟ IEC01 1x6 SQ.MM.</t>
  </si>
  <si>
    <t xml:space="preserve"> - สายไฟ CV/KV 2x4 ตร.มม.</t>
  </si>
  <si>
    <t xml:space="preserve"> - สายโซล่าเซลล์  PV1-F 4 ตร.มม.</t>
  </si>
  <si>
    <t xml:space="preserve"> - ตู้คอนซูมเมอร์ยูนิตขนาด 1เฟส 2สาย พร้อมเมน 50A 4 ช่อง</t>
  </si>
  <si>
    <t xml:space="preserve"> - เมนเซอร์กิตเบรกเกอร์ 50 แอมป์ 2P 1เฟส</t>
  </si>
  <si>
    <t xml:space="preserve"> - เซอร์กิตเบรกเกอร์ 32 แอมป์ 1P 1เฟส</t>
  </si>
  <si>
    <t xml:space="preserve"> - เซอร์กิตเบรกเกอร์ 20 แอมป์ 1P 1เฟส</t>
  </si>
  <si>
    <t xml:space="preserve"> - อลูมิเนียมกราวด์เทสบ๊อกซ์ Ground Test Box</t>
  </si>
  <si>
    <t xml:space="preserve"> - ตู้คอมบายเนอร์ OnGrid AC-DC Combiner box 1String</t>
  </si>
  <si>
    <t xml:space="preserve"> - ตู้ทึบเบอร์ 5 570x690x250  มีหลังคา</t>
  </si>
  <si>
    <t xml:space="preserve"> - ขั้วต่อแผงโซล่าเซลล์ MC4 1.5-6 sq.mm.</t>
  </si>
  <si>
    <t xml:space="preserve"> - ท่อ PVC สีเหลืองขนาด 1 นิ้ว</t>
  </si>
  <si>
    <t xml:space="preserve"> - ท่อต่อตรง PVC สีเหลืองขนาด 1 นิ้ว</t>
  </si>
  <si>
    <t xml:space="preserve"> - ตู้เหล็ก ฝา1ชั้นทึบ เบอร์4 440x610x250        </t>
  </si>
  <si>
    <t xml:space="preserve"> - เบรกเกอร์ 2P 30A </t>
  </si>
  <si>
    <t>ตู้</t>
  </si>
  <si>
    <t>ใบ</t>
  </si>
  <si>
    <t>คู่</t>
  </si>
  <si>
    <t xml:space="preserve"> - แมกเนติกคอนเทกเตอร์ Coil 220V</t>
  </si>
  <si>
    <t xml:space="preserve"> - โอเวอร์โหลด รีเลย์</t>
  </si>
  <si>
    <t xml:space="preserve"> - เฟสโพรเทคเตอร์รีเล่ย์ 220V</t>
  </si>
  <si>
    <t xml:space="preserve"> - เฮ้าท์มิเตอร์ 220V</t>
  </si>
  <si>
    <t xml:space="preserve"> - ฟิวส์คอนโทรนพร้อมลูกฟิวส์ 2A</t>
  </si>
  <si>
    <t xml:space="preserve"> - โวลต์-แอมป์มิเตอร์ ดิจิตอล ขนาด 70 x 70 มม.</t>
  </si>
  <si>
    <t xml:space="preserve"> - สวิทช์ลูกศร on-off-on</t>
  </si>
  <si>
    <t xml:space="preserve"> - ไฟแลมป์โชว์ 25 mm. 220V</t>
  </si>
  <si>
    <t xml:space="preserve"> - ป้ายไฟหน้าตู้ 25 มม.</t>
  </si>
  <si>
    <t xml:space="preserve"> - เทอร์มินอล 12P</t>
  </si>
  <si>
    <t xml:space="preserve"> โครงการก่อสร้างถังกรองน้ำแบบถังเหล็ก ติดตั้งปั๊มสูบน้ำบาดาล ภายในประปาหมู่บ้าน (ศูนย์ไทลื้อ) ชุมชนบ้านกล้วยหลวง หมู่ที่ 1 ตำบลกล้วยแพะ อำเภอเมือง จังหวัดลำปาง</t>
  </si>
  <si>
    <t xml:space="preserve"> - งานประกอบถังกรองน้ำขนาด 1.50x1.50 เมตร (ถังเปล่า) พร้อมจัดส่ง</t>
  </si>
  <si>
    <t>ถัง</t>
  </si>
  <si>
    <t>(Solar pump hybrid Inverter) รหัสนวัตกรรมเลขที่ 2020007</t>
  </si>
  <si>
    <t>เครื่อง</t>
  </si>
  <si>
    <t>แผง</t>
  </si>
  <si>
    <t xml:space="preserve"> - งานติดตั้งอินเวอร์เตอร์สำหรับปั๊มน้ำจากเซลล์แสงอาทิตย์ </t>
  </si>
  <si>
    <t xml:space="preserve"> - แผงผลิตไฟฟ้าพลังงานแสงอาทิตย์ ขนาดไม่น้อยกว่า 550 วัตต์</t>
  </si>
  <si>
    <t xml:space="preserve">           (นายอภิวัฒน์  ตุ้ยสืบ)     </t>
  </si>
  <si>
    <t>ปริมาณเหล็กทั้งโครงการ 0.20328 ( ตัน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</si>
</sst>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&quot;-&quot;??_-;_-@_-"/>
    <numFmt numFmtId="165" formatCode="_-* #,##0.000_-;\-* #,##0.000_-;_-* &quot;-&quot;??_-;_-@_-"/>
    <numFmt numFmtId="166" formatCode="0.00000"/>
    <numFmt numFmtId="167" formatCode="#,##0.00\ &quot;บาท&quot;"/>
    <numFmt numFmtId="168" formatCode="0.000"/>
    <numFmt numFmtId="169" formatCode="#,##0.000"/>
    <numFmt numFmtId="170" formatCode="0.00_ ;\-0.00\ "/>
    <numFmt numFmtId="171" formatCode="_-* #,##0.00000_-;\-* #,##0.000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8"/>
      <name val="Calibri"/>
      <family val="2"/>
      <scheme val="minor"/>
    </font>
    <font>
      <sz val="14"/>
      <name val="Cordia New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Tahoma"/>
      <family val="2"/>
    </font>
    <font>
      <b/>
      <sz val="16"/>
      <color theme="1"/>
      <name val="TH Sarabun New"/>
      <family val="2"/>
    </font>
    <font>
      <b/>
      <u/>
      <sz val="16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sz val="14"/>
      <name val="TH Sarabun New"/>
      <family val="2"/>
    </font>
    <font>
      <sz val="16"/>
      <name val="TH Sarabun New"/>
      <family val="2"/>
    </font>
    <font>
      <sz val="11"/>
      <color theme="1"/>
      <name val="TH Sarabun New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0" fontId="7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</cellStyleXfs>
  <cellXfs count="11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7" fontId="2" fillId="0" borderId="0" xfId="0" applyNumberFormat="1" applyFont="1" applyAlignment="1">
      <alignment horizontal="center"/>
    </xf>
    <xf numFmtId="10" fontId="4" fillId="0" borderId="0" xfId="3" applyNumberFormat="1" applyFont="1" applyAlignment="1">
      <alignment vertical="center"/>
    </xf>
    <xf numFmtId="0" fontId="9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10" fillId="0" borderId="0" xfId="0" applyFont="1"/>
    <xf numFmtId="169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1" applyFont="1" applyAlignment="1">
      <alignment vertical="center"/>
    </xf>
    <xf numFmtId="3" fontId="11" fillId="0" borderId="0" xfId="0" applyNumberFormat="1" applyFont="1" applyAlignment="1">
      <alignment vertical="center"/>
    </xf>
    <xf numFmtId="3" fontId="12" fillId="0" borderId="0" xfId="0" applyNumberFormat="1" applyFont="1" applyAlignment="1">
      <alignment horizontal="left" vertical="center"/>
    </xf>
    <xf numFmtId="10" fontId="13" fillId="0" borderId="0" xfId="3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10" fontId="14" fillId="0" borderId="0" xfId="3" applyNumberFormat="1" applyFont="1" applyAlignment="1">
      <alignment vertical="center"/>
    </xf>
    <xf numFmtId="164" fontId="11" fillId="0" borderId="0" xfId="1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164" fontId="14" fillId="0" borderId="1" xfId="1" applyFont="1" applyFill="1" applyBorder="1" applyAlignment="1">
      <alignment horizontal="center" vertical="center"/>
    </xf>
    <xf numFmtId="164" fontId="14" fillId="0" borderId="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66" fontId="14" fillId="0" borderId="0" xfId="0" applyNumberFormat="1" applyFont="1" applyAlignment="1">
      <alignment vertical="center"/>
    </xf>
    <xf numFmtId="10" fontId="13" fillId="0" borderId="0" xfId="3" applyNumberFormat="1" applyFont="1" applyBorder="1" applyAlignment="1">
      <alignment vertical="center"/>
    </xf>
    <xf numFmtId="1" fontId="15" fillId="0" borderId="1" xfId="4" applyNumberFormat="1" applyFont="1" applyBorder="1" applyAlignment="1">
      <alignment horizontal="center" vertical="center"/>
    </xf>
    <xf numFmtId="4" fontId="16" fillId="0" borderId="4" xfId="0" applyNumberFormat="1" applyFont="1" applyBorder="1" applyAlignment="1">
      <alignment vertical="center"/>
    </xf>
    <xf numFmtId="4" fontId="16" fillId="0" borderId="4" xfId="0" applyNumberFormat="1" applyFont="1" applyBorder="1" applyAlignment="1">
      <alignment horizontal="center" vertical="center"/>
    </xf>
    <xf numFmtId="164" fontId="13" fillId="0" borderId="1" xfId="1" applyFont="1" applyBorder="1" applyAlignment="1">
      <alignment vertical="center"/>
    </xf>
    <xf numFmtId="4" fontId="13" fillId="0" borderId="1" xfId="1" applyNumberFormat="1" applyFont="1" applyBorder="1" applyAlignment="1">
      <alignment vertical="center"/>
    </xf>
    <xf numFmtId="4" fontId="15" fillId="0" borderId="1" xfId="1" applyNumberFormat="1" applyFont="1" applyBorder="1" applyAlignment="1">
      <alignment vertical="center"/>
    </xf>
    <xf numFmtId="164" fontId="13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6" fillId="0" borderId="1" xfId="0" applyNumberFormat="1" applyFont="1" applyBorder="1" applyAlignment="1">
      <alignment vertical="center"/>
    </xf>
    <xf numFmtId="4" fontId="16" fillId="0" borderId="1" xfId="0" applyNumberFormat="1" applyFont="1" applyBorder="1" applyAlignment="1">
      <alignment horizontal="center" vertical="center"/>
    </xf>
    <xf numFmtId="164" fontId="13" fillId="0" borderId="2" xfId="1" applyFont="1" applyBorder="1" applyAlignment="1">
      <alignment vertical="center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4" fillId="0" borderId="0" xfId="0" applyNumberFormat="1" applyFont="1" applyAlignment="1">
      <alignment vertical="center"/>
    </xf>
    <xf numFmtId="164" fontId="16" fillId="0" borderId="1" xfId="0" applyNumberFormat="1" applyFont="1" applyBorder="1" applyAlignment="1">
      <alignment vertical="center" wrapText="1"/>
    </xf>
    <xf numFmtId="164" fontId="14" fillId="0" borderId="1" xfId="1" applyFont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/>
    </xf>
    <xf numFmtId="4" fontId="14" fillId="0" borderId="1" xfId="1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4" fillId="0" borderId="0" xfId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4" fillId="0" borderId="0" xfId="1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164" fontId="16" fillId="0" borderId="4" xfId="0" applyNumberFormat="1" applyFont="1" applyBorder="1" applyAlignment="1">
      <alignment vertical="center" wrapText="1"/>
    </xf>
    <xf numFmtId="164" fontId="16" fillId="0" borderId="4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170" fontId="16" fillId="0" borderId="1" xfId="5" applyNumberFormat="1" applyFont="1" applyFill="1" applyBorder="1" applyAlignment="1">
      <alignment horizontal="center" vertical="center"/>
    </xf>
    <xf numFmtId="3" fontId="13" fillId="0" borderId="1" xfId="1" applyNumberFormat="1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2" fontId="16" fillId="0" borderId="1" xfId="5" applyNumberFormat="1" applyFont="1" applyFill="1" applyBorder="1" applyAlignment="1">
      <alignment horizontal="center" vertical="center"/>
    </xf>
    <xf numFmtId="4" fontId="16" fillId="0" borderId="1" xfId="5" applyNumberFormat="1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vertical="center" wrapText="1"/>
    </xf>
    <xf numFmtId="4" fontId="16" fillId="0" borderId="5" xfId="0" applyNumberFormat="1" applyFont="1" applyBorder="1" applyAlignment="1">
      <alignment vertical="center"/>
    </xf>
    <xf numFmtId="2" fontId="16" fillId="0" borderId="1" xfId="0" applyNumberFormat="1" applyFont="1" applyBorder="1" applyAlignment="1">
      <alignment horizontal="left" vertical="center"/>
    </xf>
    <xf numFmtId="4" fontId="16" fillId="0" borderId="1" xfId="0" applyNumberFormat="1" applyFont="1" applyBorder="1" applyAlignment="1">
      <alignment horizontal="left" vertical="center"/>
    </xf>
    <xf numFmtId="2" fontId="16" fillId="0" borderId="1" xfId="0" applyNumberFormat="1" applyFont="1" applyBorder="1" applyAlignment="1">
      <alignment vertical="center" wrapText="1"/>
    </xf>
    <xf numFmtId="2" fontId="16" fillId="0" borderId="1" xfId="0" applyNumberFormat="1" applyFont="1" applyBorder="1" applyAlignment="1">
      <alignment vertical="center"/>
    </xf>
    <xf numFmtId="2" fontId="16" fillId="0" borderId="4" xfId="0" applyNumberFormat="1" applyFont="1" applyBorder="1" applyAlignment="1">
      <alignment horizontal="left" vertical="center"/>
    </xf>
    <xf numFmtId="0" fontId="16" fillId="0" borderId="1" xfId="8" applyFont="1" applyBorder="1" applyAlignment="1">
      <alignment horizontal="center" vertical="center"/>
    </xf>
    <xf numFmtId="0" fontId="17" fillId="0" borderId="0" xfId="0" applyFont="1"/>
    <xf numFmtId="0" fontId="12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8" fillId="0" borderId="0" xfId="0" applyFont="1"/>
    <xf numFmtId="0" fontId="11" fillId="0" borderId="0" xfId="0" applyFont="1"/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/>
    <xf numFmtId="171" fontId="18" fillId="0" borderId="1" xfId="0" applyNumberFormat="1" applyFont="1" applyBorder="1"/>
    <xf numFmtId="166" fontId="18" fillId="0" borderId="1" xfId="0" applyNumberFormat="1" applyFont="1" applyBorder="1"/>
    <xf numFmtId="165" fontId="18" fillId="0" borderId="1" xfId="0" applyNumberFormat="1" applyFont="1" applyBorder="1"/>
    <xf numFmtId="171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8" fontId="11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8" fontId="11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vertical="center"/>
    </xf>
  </cellXfs>
  <cellStyles count="9">
    <cellStyle name="Comma" xfId="1" builtinId="3"/>
    <cellStyle name="Comma 2" xfId="5" xr:uid="{00000000-0005-0000-0000-000000000000}"/>
    <cellStyle name="Comma 3" xfId="6" xr:uid="{00000000-0005-0000-0000-000001000000}"/>
    <cellStyle name="Normal" xfId="0" builtinId="0"/>
    <cellStyle name="Normal 2" xfId="4" xr:uid="{00000000-0005-0000-0000-000002000000}"/>
    <cellStyle name="Normal 3" xfId="7" xr:uid="{00000000-0005-0000-0000-000003000000}"/>
    <cellStyle name="Normal 5" xfId="2" xr:uid="{00000000-0005-0000-0000-000004000000}"/>
    <cellStyle name="Percent" xfId="3" builtinId="5"/>
    <cellStyle name="ปกติ_Sheet1" xfId="8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60314</xdr:colOff>
      <xdr:row>18</xdr:row>
      <xdr:rowOff>19349</xdr:rowOff>
    </xdr:from>
    <xdr:to>
      <xdr:col>0</xdr:col>
      <xdr:colOff>336210</xdr:colOff>
      <xdr:row>18</xdr:row>
      <xdr:rowOff>236125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6488D984-0A41-42D3-A0B0-827AACDD3189}"/>
            </a:ext>
          </a:extLst>
        </xdr:cNvPr>
        <xdr:cNvSpPr/>
      </xdr:nvSpPr>
      <xdr:spPr>
        <a:xfrm>
          <a:off x="60314" y="5422622"/>
          <a:ext cx="275896" cy="21677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88384</xdr:colOff>
      <xdr:row>23</xdr:row>
      <xdr:rowOff>19349</xdr:rowOff>
    </xdr:from>
    <xdr:to>
      <xdr:col>0</xdr:col>
      <xdr:colOff>364280</xdr:colOff>
      <xdr:row>23</xdr:row>
      <xdr:rowOff>236125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EDACEE8D-8F77-4B35-90D7-747BAFEE7A95}"/>
            </a:ext>
          </a:extLst>
        </xdr:cNvPr>
        <xdr:cNvSpPr/>
      </xdr:nvSpPr>
      <xdr:spPr>
        <a:xfrm>
          <a:off x="88384" y="6773440"/>
          <a:ext cx="275896" cy="21677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129"/>
  <sheetViews>
    <sheetView view="pageBreakPreview" topLeftCell="A108" zoomScale="85" zoomScaleNormal="130" zoomScaleSheetLayoutView="85" workbookViewId="0">
      <selection activeCell="B8" sqref="B8"/>
    </sheetView>
  </sheetViews>
  <sheetFormatPr defaultColWidth="9" defaultRowHeight="21.75" x14ac:dyDescent="0.25"/>
  <cols>
    <col min="1" max="1" width="8.140625" style="30" customWidth="1"/>
    <col min="2" max="2" width="60.42578125" style="30" customWidth="1"/>
    <col min="3" max="3" width="9.28515625" style="30" customWidth="1"/>
    <col min="4" max="4" width="9" style="65" customWidth="1"/>
    <col min="5" max="5" width="12.42578125" style="65" customWidth="1"/>
    <col min="6" max="6" width="11.42578125" style="30" customWidth="1"/>
    <col min="7" max="8" width="11.42578125" style="66" customWidth="1"/>
    <col min="9" max="9" width="10" style="29" bestFit="1" customWidth="1"/>
    <col min="10" max="10" width="10.42578125" style="30" bestFit="1" customWidth="1"/>
    <col min="11" max="11" width="9.85546875" style="30" bestFit="1" customWidth="1"/>
    <col min="12" max="16384" width="9" style="30"/>
  </cols>
  <sheetData>
    <row r="1" spans="1:12" ht="21.75" customHeight="1" x14ac:dyDescent="0.25">
      <c r="A1" s="24"/>
      <c r="B1" s="25"/>
      <c r="C1" s="25"/>
      <c r="D1" s="26"/>
      <c r="E1" s="26"/>
      <c r="F1" s="25"/>
      <c r="G1" s="27"/>
      <c r="H1" s="28" t="s">
        <v>3</v>
      </c>
    </row>
    <row r="2" spans="1:12" ht="21.75" customHeight="1" x14ac:dyDescent="0.25">
      <c r="A2" s="31" t="s">
        <v>4</v>
      </c>
      <c r="B2" s="31"/>
      <c r="C2" s="31"/>
      <c r="D2" s="31"/>
      <c r="E2" s="31"/>
      <c r="F2" s="31"/>
      <c r="G2" s="31"/>
      <c r="H2" s="31"/>
    </row>
    <row r="3" spans="1:12" ht="21.75" customHeight="1" x14ac:dyDescent="0.25">
      <c r="A3" s="32" t="s">
        <v>133</v>
      </c>
      <c r="B3" s="32"/>
      <c r="C3" s="32"/>
      <c r="D3" s="32"/>
      <c r="E3" s="32"/>
      <c r="F3" s="32"/>
      <c r="G3" s="32"/>
      <c r="H3" s="32"/>
      <c r="I3" s="33"/>
    </row>
    <row r="4" spans="1:12" ht="21.75" customHeight="1" x14ac:dyDescent="0.25">
      <c r="A4" s="24" t="s">
        <v>5</v>
      </c>
      <c r="B4" s="24"/>
      <c r="C4" s="24"/>
      <c r="D4" s="34"/>
      <c r="E4" s="34"/>
      <c r="F4" s="24"/>
      <c r="G4" s="27"/>
      <c r="H4" s="27"/>
    </row>
    <row r="5" spans="1:12" ht="21.75" customHeight="1" x14ac:dyDescent="0.25">
      <c r="A5" s="24" t="s">
        <v>6</v>
      </c>
      <c r="B5" s="24"/>
      <c r="C5" s="24"/>
      <c r="D5" s="34"/>
      <c r="E5" s="34"/>
      <c r="F5" s="24"/>
      <c r="G5" s="27"/>
      <c r="H5" s="27"/>
    </row>
    <row r="6" spans="1:12" ht="26.25" customHeight="1" x14ac:dyDescent="0.25">
      <c r="A6" s="35" t="s">
        <v>0</v>
      </c>
      <c r="B6" s="35" t="s">
        <v>7</v>
      </c>
      <c r="C6" s="35" t="s">
        <v>8</v>
      </c>
      <c r="D6" s="36" t="s">
        <v>9</v>
      </c>
      <c r="E6" s="37" t="s">
        <v>10</v>
      </c>
      <c r="F6" s="38" t="s">
        <v>12</v>
      </c>
      <c r="G6" s="39" t="s">
        <v>13</v>
      </c>
      <c r="H6" s="39" t="s">
        <v>13</v>
      </c>
      <c r="I6" s="40">
        <v>0.99872000000000005</v>
      </c>
    </row>
    <row r="7" spans="1:12" ht="26.25" customHeight="1" x14ac:dyDescent="0.25">
      <c r="A7" s="35"/>
      <c r="B7" s="35"/>
      <c r="C7" s="35"/>
      <c r="D7" s="36"/>
      <c r="E7" s="37" t="s">
        <v>11</v>
      </c>
      <c r="F7" s="38" t="s">
        <v>11</v>
      </c>
      <c r="G7" s="39" t="s">
        <v>14</v>
      </c>
      <c r="H7" s="39" t="s">
        <v>15</v>
      </c>
      <c r="I7" s="41"/>
    </row>
    <row r="8" spans="1:12" ht="24" x14ac:dyDescent="0.25">
      <c r="A8" s="42">
        <v>1</v>
      </c>
      <c r="B8" s="43" t="s">
        <v>55</v>
      </c>
      <c r="C8" s="44" t="s">
        <v>70</v>
      </c>
      <c r="D8" s="44">
        <v>2.4</v>
      </c>
      <c r="E8" s="45">
        <v>400.01</v>
      </c>
      <c r="F8" s="45">
        <f t="shared" ref="F8:F11" si="0">ROUND(D8*E8,2)</f>
        <v>960.02</v>
      </c>
      <c r="G8" s="46">
        <f t="shared" ref="G8:G10" si="1">F8</f>
        <v>960.02</v>
      </c>
      <c r="H8" s="47">
        <v>0</v>
      </c>
      <c r="I8" s="29">
        <v>1</v>
      </c>
      <c r="J8" s="48">
        <f t="shared" ref="J8:J60" si="2">I8*F8</f>
        <v>960.02</v>
      </c>
      <c r="L8" s="49">
        <f>+G10+G14+G15+G16</f>
        <v>7829.25</v>
      </c>
    </row>
    <row r="9" spans="1:12" ht="24" x14ac:dyDescent="0.25">
      <c r="A9" s="42">
        <v>2</v>
      </c>
      <c r="B9" s="50" t="s">
        <v>56</v>
      </c>
      <c r="C9" s="51" t="s">
        <v>71</v>
      </c>
      <c r="D9" s="51">
        <v>0.6</v>
      </c>
      <c r="E9" s="45">
        <v>44.65</v>
      </c>
      <c r="F9" s="45">
        <f t="shared" si="0"/>
        <v>26.79</v>
      </c>
      <c r="G9" s="46">
        <f t="shared" si="1"/>
        <v>26.79</v>
      </c>
      <c r="H9" s="47">
        <v>0</v>
      </c>
      <c r="I9" s="29">
        <v>0.93100000000000005</v>
      </c>
      <c r="J9" s="48">
        <f t="shared" si="2"/>
        <v>24.941490000000002</v>
      </c>
    </row>
    <row r="10" spans="1:12" ht="24" x14ac:dyDescent="0.25">
      <c r="A10" s="42">
        <v>3</v>
      </c>
      <c r="B10" s="50" t="s">
        <v>57</v>
      </c>
      <c r="C10" s="51" t="s">
        <v>71</v>
      </c>
      <c r="D10" s="51">
        <v>21.95</v>
      </c>
      <c r="E10" s="45">
        <v>23.1</v>
      </c>
      <c r="F10" s="45">
        <f t="shared" si="0"/>
        <v>507.05</v>
      </c>
      <c r="G10" s="46">
        <f t="shared" si="1"/>
        <v>507.05</v>
      </c>
      <c r="H10" s="47">
        <v>0</v>
      </c>
      <c r="I10" s="29">
        <v>1</v>
      </c>
      <c r="J10" s="48">
        <f t="shared" si="2"/>
        <v>507.05</v>
      </c>
    </row>
    <row r="11" spans="1:12" ht="22.5" customHeight="1" x14ac:dyDescent="0.25">
      <c r="A11" s="42">
        <v>4</v>
      </c>
      <c r="B11" s="50" t="s">
        <v>58</v>
      </c>
      <c r="C11" s="51" t="s">
        <v>71</v>
      </c>
      <c r="D11" s="51">
        <v>0.65</v>
      </c>
      <c r="E11" s="45">
        <v>35.35</v>
      </c>
      <c r="F11" s="45">
        <f t="shared" si="0"/>
        <v>22.98</v>
      </c>
      <c r="G11" s="46">
        <f t="shared" ref="G11:G22" si="3">F11</f>
        <v>22.98</v>
      </c>
      <c r="H11" s="47">
        <v>0</v>
      </c>
      <c r="I11" s="29">
        <v>0.3115</v>
      </c>
      <c r="J11" s="48">
        <f t="shared" si="2"/>
        <v>7.1582699999999999</v>
      </c>
    </row>
    <row r="12" spans="1:12" ht="24" x14ac:dyDescent="0.25">
      <c r="A12" s="42">
        <v>5</v>
      </c>
      <c r="B12" s="50" t="s">
        <v>59</v>
      </c>
      <c r="C12" s="51" t="s">
        <v>72</v>
      </c>
      <c r="D12" s="51">
        <v>0.6</v>
      </c>
      <c r="E12" s="45">
        <v>1970.84</v>
      </c>
      <c r="F12" s="45">
        <f t="shared" ref="F12:F22" si="4">ROUND(D12*E12,2)</f>
        <v>1182.5</v>
      </c>
      <c r="G12" s="46">
        <f t="shared" si="3"/>
        <v>1182.5</v>
      </c>
      <c r="H12" s="47">
        <v>0</v>
      </c>
      <c r="I12" s="29">
        <v>1</v>
      </c>
      <c r="J12" s="48">
        <f t="shared" si="2"/>
        <v>1182.5</v>
      </c>
    </row>
    <row r="13" spans="1:12" ht="24" x14ac:dyDescent="0.25">
      <c r="A13" s="42">
        <v>6</v>
      </c>
      <c r="B13" s="50" t="s">
        <v>60</v>
      </c>
      <c r="C13" s="51" t="s">
        <v>73</v>
      </c>
      <c r="D13" s="51">
        <v>3</v>
      </c>
      <c r="E13" s="52">
        <v>696.76</v>
      </c>
      <c r="F13" s="45">
        <f t="shared" si="4"/>
        <v>2090.2800000000002</v>
      </c>
      <c r="G13" s="46">
        <f t="shared" si="3"/>
        <v>2090.2800000000002</v>
      </c>
      <c r="H13" s="47">
        <v>0</v>
      </c>
      <c r="J13" s="48"/>
    </row>
    <row r="14" spans="1:12" ht="24" x14ac:dyDescent="0.25">
      <c r="A14" s="42">
        <v>7</v>
      </c>
      <c r="B14" s="53" t="s">
        <v>61</v>
      </c>
      <c r="C14" s="54" t="s">
        <v>73</v>
      </c>
      <c r="D14" s="55">
        <v>3</v>
      </c>
      <c r="E14" s="45">
        <v>597.22</v>
      </c>
      <c r="F14" s="45">
        <f t="shared" si="4"/>
        <v>1791.66</v>
      </c>
      <c r="G14" s="46">
        <f t="shared" si="3"/>
        <v>1791.66</v>
      </c>
      <c r="H14" s="47">
        <v>0</v>
      </c>
      <c r="I14" s="29">
        <v>0.98409999999999997</v>
      </c>
      <c r="J14" s="48">
        <f>I14*F14</f>
        <v>1763.1726060000001</v>
      </c>
      <c r="L14" s="30">
        <f>13.5/6</f>
        <v>2.25</v>
      </c>
    </row>
    <row r="15" spans="1:12" ht="24" x14ac:dyDescent="0.25">
      <c r="A15" s="42">
        <v>8</v>
      </c>
      <c r="B15" s="53" t="s">
        <v>62</v>
      </c>
      <c r="C15" s="54" t="s">
        <v>71</v>
      </c>
      <c r="D15" s="55">
        <v>181.33</v>
      </c>
      <c r="E15" s="45">
        <v>24.89</v>
      </c>
      <c r="F15" s="45">
        <f t="shared" si="4"/>
        <v>4513.3</v>
      </c>
      <c r="G15" s="46">
        <f t="shared" si="3"/>
        <v>4513.3</v>
      </c>
      <c r="H15" s="47">
        <v>0</v>
      </c>
      <c r="I15" s="29">
        <v>0.9778</v>
      </c>
      <c r="J15" s="48">
        <f>I15*F15</f>
        <v>4413.1047399999998</v>
      </c>
      <c r="L15" s="56">
        <f>+L14*53.5</f>
        <v>120.375</v>
      </c>
    </row>
    <row r="16" spans="1:12" ht="24" x14ac:dyDescent="0.25">
      <c r="A16" s="42">
        <v>9</v>
      </c>
      <c r="B16" s="53" t="s">
        <v>63</v>
      </c>
      <c r="C16" s="54" t="s">
        <v>70</v>
      </c>
      <c r="D16" s="55">
        <v>20.76</v>
      </c>
      <c r="E16" s="45">
        <v>49</v>
      </c>
      <c r="F16" s="45">
        <f t="shared" si="4"/>
        <v>1017.24</v>
      </c>
      <c r="G16" s="46">
        <f t="shared" si="3"/>
        <v>1017.24</v>
      </c>
      <c r="H16" s="47">
        <v>0</v>
      </c>
      <c r="J16" s="48"/>
      <c r="L16" s="56">
        <f>23/6*34</f>
        <v>130.33333333333334</v>
      </c>
    </row>
    <row r="17" spans="1:12" ht="24" x14ac:dyDescent="0.25">
      <c r="A17" s="42">
        <v>10</v>
      </c>
      <c r="B17" s="53" t="s">
        <v>64</v>
      </c>
      <c r="C17" s="54" t="s">
        <v>74</v>
      </c>
      <c r="D17" s="55">
        <v>24</v>
      </c>
      <c r="E17" s="45">
        <v>186.13</v>
      </c>
      <c r="F17" s="45">
        <f t="shared" si="4"/>
        <v>4467.12</v>
      </c>
      <c r="G17" s="46">
        <f t="shared" si="3"/>
        <v>4467.12</v>
      </c>
      <c r="H17" s="47">
        <v>0</v>
      </c>
      <c r="I17" s="29">
        <v>1</v>
      </c>
      <c r="J17" s="48">
        <f t="shared" ref="J17:J22" si="5">I17*F17</f>
        <v>4467.12</v>
      </c>
      <c r="L17" s="56">
        <f>+L15+L16</f>
        <v>250.70833333333334</v>
      </c>
    </row>
    <row r="18" spans="1:12" ht="24" x14ac:dyDescent="0.25">
      <c r="A18" s="42">
        <v>11</v>
      </c>
      <c r="B18" s="53" t="s">
        <v>65</v>
      </c>
      <c r="C18" s="54" t="s">
        <v>75</v>
      </c>
      <c r="D18" s="55">
        <v>20</v>
      </c>
      <c r="E18" s="45">
        <v>76.64</v>
      </c>
      <c r="F18" s="45">
        <f t="shared" si="4"/>
        <v>1532.8</v>
      </c>
      <c r="G18" s="46">
        <f t="shared" si="3"/>
        <v>1532.8</v>
      </c>
      <c r="H18" s="47">
        <v>0</v>
      </c>
      <c r="I18" s="29">
        <v>0.9778</v>
      </c>
      <c r="J18" s="48">
        <f t="shared" si="5"/>
        <v>1498.7718399999999</v>
      </c>
    </row>
    <row r="19" spans="1:12" ht="24" x14ac:dyDescent="0.25">
      <c r="A19" s="42">
        <v>12</v>
      </c>
      <c r="B19" s="57" t="s">
        <v>66</v>
      </c>
      <c r="C19" s="54" t="s">
        <v>75</v>
      </c>
      <c r="D19" s="55">
        <v>8</v>
      </c>
      <c r="E19" s="45">
        <v>32.85</v>
      </c>
      <c r="F19" s="45">
        <f t="shared" si="4"/>
        <v>262.8</v>
      </c>
      <c r="G19" s="46">
        <f t="shared" si="3"/>
        <v>262.8</v>
      </c>
      <c r="H19" s="47">
        <v>0</v>
      </c>
      <c r="I19" s="29">
        <v>1</v>
      </c>
      <c r="J19" s="48">
        <f t="shared" si="5"/>
        <v>262.8</v>
      </c>
    </row>
    <row r="20" spans="1:12" ht="24" x14ac:dyDescent="0.25">
      <c r="A20" s="42">
        <v>13</v>
      </c>
      <c r="B20" s="57" t="s">
        <v>67</v>
      </c>
      <c r="C20" s="54" t="s">
        <v>75</v>
      </c>
      <c r="D20" s="55">
        <v>12</v>
      </c>
      <c r="E20" s="45">
        <v>32.85</v>
      </c>
      <c r="F20" s="45">
        <f t="shared" si="4"/>
        <v>394.2</v>
      </c>
      <c r="G20" s="46">
        <f t="shared" si="3"/>
        <v>394.2</v>
      </c>
      <c r="H20" s="47">
        <v>0</v>
      </c>
      <c r="I20" s="29">
        <v>0</v>
      </c>
      <c r="J20" s="48">
        <f t="shared" si="5"/>
        <v>0</v>
      </c>
    </row>
    <row r="21" spans="1:12" ht="24" x14ac:dyDescent="0.25">
      <c r="A21" s="42">
        <v>14</v>
      </c>
      <c r="B21" s="57" t="s">
        <v>68</v>
      </c>
      <c r="C21" s="54" t="s">
        <v>75</v>
      </c>
      <c r="D21" s="55">
        <v>4</v>
      </c>
      <c r="E21" s="45">
        <v>57.73</v>
      </c>
      <c r="F21" s="45">
        <f t="shared" si="4"/>
        <v>230.92</v>
      </c>
      <c r="G21" s="46">
        <f t="shared" si="3"/>
        <v>230.92</v>
      </c>
      <c r="H21" s="47">
        <v>0</v>
      </c>
      <c r="I21" s="29">
        <v>0.1067</v>
      </c>
      <c r="J21" s="48">
        <f t="shared" si="5"/>
        <v>24.639164000000001</v>
      </c>
    </row>
    <row r="22" spans="1:12" ht="24" x14ac:dyDescent="0.25">
      <c r="A22" s="42">
        <v>15</v>
      </c>
      <c r="B22" s="57" t="s">
        <v>69</v>
      </c>
      <c r="C22" s="54" t="s">
        <v>75</v>
      </c>
      <c r="D22" s="55">
        <v>16</v>
      </c>
      <c r="E22" s="52">
        <v>62.71</v>
      </c>
      <c r="F22" s="45">
        <f t="shared" si="4"/>
        <v>1003.36</v>
      </c>
      <c r="G22" s="46">
        <f t="shared" si="3"/>
        <v>1003.36</v>
      </c>
      <c r="H22" s="47">
        <v>0</v>
      </c>
      <c r="I22" s="29">
        <v>0</v>
      </c>
      <c r="J22" s="48">
        <f t="shared" si="5"/>
        <v>0</v>
      </c>
    </row>
    <row r="23" spans="1:12" ht="27.75" customHeight="1" x14ac:dyDescent="0.25">
      <c r="A23" s="38" t="s">
        <v>1</v>
      </c>
      <c r="B23" s="38" t="s">
        <v>45</v>
      </c>
      <c r="C23" s="38"/>
      <c r="D23" s="58"/>
      <c r="E23" s="58"/>
      <c r="F23" s="59">
        <f>SUM(F8:F22)</f>
        <v>20003.02</v>
      </c>
      <c r="G23" s="60">
        <f>SUM(G8:G22)</f>
        <v>20003.02</v>
      </c>
      <c r="H23" s="60">
        <f>SUM(H8:H11)</f>
        <v>0</v>
      </c>
      <c r="J23" s="48">
        <f t="shared" si="2"/>
        <v>0</v>
      </c>
    </row>
    <row r="24" spans="1:12" x14ac:dyDescent="0.25">
      <c r="A24" s="61"/>
      <c r="B24" s="61"/>
      <c r="C24" s="61"/>
      <c r="D24" s="62"/>
      <c r="E24" s="62"/>
      <c r="F24" s="61"/>
      <c r="G24" s="63"/>
      <c r="H24" s="63"/>
      <c r="J24" s="48">
        <f t="shared" si="2"/>
        <v>0</v>
      </c>
    </row>
    <row r="25" spans="1:12" x14ac:dyDescent="0.25">
      <c r="D25" s="64" t="s">
        <v>18</v>
      </c>
      <c r="E25" s="64"/>
      <c r="F25" s="64"/>
      <c r="G25" s="64"/>
      <c r="H25" s="64"/>
      <c r="J25" s="48">
        <f t="shared" si="2"/>
        <v>0</v>
      </c>
    </row>
    <row r="26" spans="1:12" x14ac:dyDescent="0.25">
      <c r="E26" s="65" t="s">
        <v>141</v>
      </c>
      <c r="J26" s="48">
        <f t="shared" si="2"/>
        <v>0</v>
      </c>
    </row>
    <row r="27" spans="1:12" ht="21.75" customHeight="1" x14ac:dyDescent="0.25">
      <c r="A27" s="24"/>
      <c r="B27" s="25"/>
      <c r="C27" s="25"/>
      <c r="D27" s="26"/>
      <c r="E27" s="26"/>
      <c r="F27" s="25"/>
      <c r="G27" s="27"/>
      <c r="H27" s="28" t="s">
        <v>3</v>
      </c>
    </row>
    <row r="28" spans="1:12" ht="21.75" customHeight="1" x14ac:dyDescent="0.25">
      <c r="A28" s="31" t="s">
        <v>4</v>
      </c>
      <c r="B28" s="31"/>
      <c r="C28" s="31"/>
      <c r="D28" s="31"/>
      <c r="E28" s="31"/>
      <c r="F28" s="31"/>
      <c r="G28" s="31"/>
      <c r="H28" s="31"/>
    </row>
    <row r="29" spans="1:12" ht="21.75" customHeight="1" x14ac:dyDescent="0.25">
      <c r="A29" s="32" t="s">
        <v>133</v>
      </c>
      <c r="B29" s="32"/>
      <c r="C29" s="32"/>
      <c r="D29" s="32"/>
      <c r="E29" s="32"/>
      <c r="F29" s="32"/>
      <c r="G29" s="32"/>
      <c r="H29" s="32"/>
      <c r="I29" s="33"/>
    </row>
    <row r="30" spans="1:12" ht="21.75" customHeight="1" x14ac:dyDescent="0.25">
      <c r="A30" s="24" t="s">
        <v>5</v>
      </c>
      <c r="B30" s="24"/>
      <c r="C30" s="24"/>
      <c r="D30" s="34"/>
      <c r="E30" s="34"/>
      <c r="F30" s="24"/>
      <c r="G30" s="27"/>
      <c r="H30" s="27"/>
    </row>
    <row r="31" spans="1:12" ht="21.75" customHeight="1" x14ac:dyDescent="0.25">
      <c r="A31" s="24" t="s">
        <v>6</v>
      </c>
      <c r="B31" s="24"/>
      <c r="C31" s="24"/>
      <c r="D31" s="34"/>
      <c r="E31" s="34"/>
      <c r="F31" s="24"/>
      <c r="G31" s="27"/>
      <c r="H31" s="27"/>
    </row>
    <row r="32" spans="1:12" ht="26.25" customHeight="1" x14ac:dyDescent="0.25">
      <c r="A32" s="35" t="s">
        <v>0</v>
      </c>
      <c r="B32" s="35" t="s">
        <v>7</v>
      </c>
      <c r="C32" s="35" t="s">
        <v>8</v>
      </c>
      <c r="D32" s="36" t="s">
        <v>9</v>
      </c>
      <c r="E32" s="37" t="s">
        <v>10</v>
      </c>
      <c r="F32" s="38" t="s">
        <v>12</v>
      </c>
      <c r="G32" s="39" t="s">
        <v>13</v>
      </c>
      <c r="H32" s="39" t="s">
        <v>13</v>
      </c>
      <c r="I32" s="40">
        <v>0.99872000000000005</v>
      </c>
    </row>
    <row r="33" spans="1:10" ht="26.25" customHeight="1" x14ac:dyDescent="0.25">
      <c r="A33" s="35"/>
      <c r="B33" s="35"/>
      <c r="C33" s="35"/>
      <c r="D33" s="36"/>
      <c r="E33" s="37" t="s">
        <v>11</v>
      </c>
      <c r="F33" s="38" t="s">
        <v>11</v>
      </c>
      <c r="G33" s="39" t="s">
        <v>14</v>
      </c>
      <c r="H33" s="39" t="s">
        <v>15</v>
      </c>
      <c r="I33" s="41"/>
    </row>
    <row r="34" spans="1:10" ht="27" customHeight="1" x14ac:dyDescent="0.25">
      <c r="A34" s="67"/>
      <c r="B34" s="38" t="s">
        <v>46</v>
      </c>
      <c r="C34" s="38"/>
      <c r="D34" s="37"/>
      <c r="E34" s="37"/>
      <c r="F34" s="59">
        <f>F23</f>
        <v>20003.02</v>
      </c>
      <c r="G34" s="68">
        <f>G23</f>
        <v>20003.02</v>
      </c>
      <c r="H34" s="68">
        <f>+H23</f>
        <v>0</v>
      </c>
      <c r="J34" s="48">
        <f t="shared" si="2"/>
        <v>0</v>
      </c>
    </row>
    <row r="35" spans="1:10" ht="24" x14ac:dyDescent="0.25">
      <c r="A35" s="67">
        <v>16</v>
      </c>
      <c r="B35" s="69" t="s">
        <v>76</v>
      </c>
      <c r="C35" s="70" t="s">
        <v>75</v>
      </c>
      <c r="D35" s="71">
        <v>5</v>
      </c>
      <c r="E35" s="45">
        <v>2787.05</v>
      </c>
      <c r="F35" s="45">
        <f t="shared" ref="F35:F38" si="6">ROUND(D35*E35,2)</f>
        <v>13935.25</v>
      </c>
      <c r="G35" s="46">
        <f t="shared" ref="G35:G38" si="7">F35</f>
        <v>13935.25</v>
      </c>
      <c r="H35" s="47">
        <v>0</v>
      </c>
      <c r="I35" s="29">
        <v>0.125</v>
      </c>
      <c r="J35" s="48">
        <f t="shared" si="2"/>
        <v>1741.90625</v>
      </c>
    </row>
    <row r="36" spans="1:10" ht="24" x14ac:dyDescent="0.25">
      <c r="A36" s="67">
        <v>17</v>
      </c>
      <c r="B36" s="72" t="s">
        <v>77</v>
      </c>
      <c r="C36" s="73" t="s">
        <v>75</v>
      </c>
      <c r="D36" s="74">
        <v>11</v>
      </c>
      <c r="E36" s="45">
        <v>230.93</v>
      </c>
      <c r="F36" s="45">
        <f t="shared" si="6"/>
        <v>2540.23</v>
      </c>
      <c r="G36" s="46">
        <f t="shared" si="7"/>
        <v>2540.23</v>
      </c>
      <c r="H36" s="47">
        <v>0</v>
      </c>
      <c r="I36" s="29">
        <v>0</v>
      </c>
      <c r="J36" s="48">
        <f t="shared" si="2"/>
        <v>0</v>
      </c>
    </row>
    <row r="37" spans="1:10" ht="24" x14ac:dyDescent="0.25">
      <c r="A37" s="67">
        <v>18</v>
      </c>
      <c r="B37" s="72" t="s">
        <v>78</v>
      </c>
      <c r="C37" s="73" t="s">
        <v>75</v>
      </c>
      <c r="D37" s="74">
        <v>4</v>
      </c>
      <c r="E37" s="45">
        <v>312.55</v>
      </c>
      <c r="F37" s="45">
        <f t="shared" si="6"/>
        <v>1250.2</v>
      </c>
      <c r="G37" s="46">
        <f t="shared" si="7"/>
        <v>1250.2</v>
      </c>
      <c r="H37" s="47">
        <v>0</v>
      </c>
      <c r="I37" s="29">
        <v>0</v>
      </c>
      <c r="J37" s="48">
        <f t="shared" si="2"/>
        <v>0</v>
      </c>
    </row>
    <row r="38" spans="1:10" ht="24" x14ac:dyDescent="0.25">
      <c r="A38" s="67">
        <v>19</v>
      </c>
      <c r="B38" s="72" t="s">
        <v>79</v>
      </c>
      <c r="C38" s="73" t="s">
        <v>75</v>
      </c>
      <c r="D38" s="74">
        <v>4</v>
      </c>
      <c r="E38" s="52">
        <v>409.1</v>
      </c>
      <c r="F38" s="45">
        <f t="shared" si="6"/>
        <v>1636.4</v>
      </c>
      <c r="G38" s="46">
        <f t="shared" si="7"/>
        <v>1636.4</v>
      </c>
      <c r="H38" s="47">
        <v>0</v>
      </c>
      <c r="I38" s="29">
        <v>0</v>
      </c>
      <c r="J38" s="48">
        <f t="shared" si="2"/>
        <v>0</v>
      </c>
    </row>
    <row r="39" spans="1:10" ht="24" x14ac:dyDescent="0.25">
      <c r="A39" s="67">
        <v>20</v>
      </c>
      <c r="B39" s="72" t="s">
        <v>80</v>
      </c>
      <c r="C39" s="73" t="s">
        <v>75</v>
      </c>
      <c r="D39" s="74">
        <v>3</v>
      </c>
      <c r="E39" s="45">
        <v>513.61</v>
      </c>
      <c r="F39" s="45">
        <f t="shared" ref="F39:F48" si="8">ROUND(D39*E39,2)</f>
        <v>1540.83</v>
      </c>
      <c r="G39" s="75">
        <f t="shared" ref="G39:G48" si="9">F39</f>
        <v>1540.83</v>
      </c>
      <c r="H39" s="47">
        <v>0</v>
      </c>
      <c r="I39" s="29">
        <v>0</v>
      </c>
      <c r="J39" s="48">
        <f t="shared" ref="J39:J48" si="10">I39*F39</f>
        <v>0</v>
      </c>
    </row>
    <row r="40" spans="1:10" ht="24" x14ac:dyDescent="0.25">
      <c r="A40" s="67">
        <v>21</v>
      </c>
      <c r="B40" s="72" t="s">
        <v>81</v>
      </c>
      <c r="C40" s="73" t="s">
        <v>74</v>
      </c>
      <c r="D40" s="74">
        <v>6</v>
      </c>
      <c r="E40" s="45">
        <v>1084.96</v>
      </c>
      <c r="F40" s="45">
        <f t="shared" si="8"/>
        <v>6509.76</v>
      </c>
      <c r="G40" s="75">
        <f t="shared" si="9"/>
        <v>6509.76</v>
      </c>
      <c r="H40" s="47">
        <v>0</v>
      </c>
      <c r="I40" s="29">
        <v>0</v>
      </c>
      <c r="J40" s="48">
        <f t="shared" si="10"/>
        <v>0</v>
      </c>
    </row>
    <row r="41" spans="1:10" ht="24" x14ac:dyDescent="0.25">
      <c r="A41" s="67">
        <v>22</v>
      </c>
      <c r="B41" s="72" t="s">
        <v>82</v>
      </c>
      <c r="C41" s="51" t="s">
        <v>90</v>
      </c>
      <c r="D41" s="74">
        <v>4</v>
      </c>
      <c r="E41" s="45">
        <v>2558.11</v>
      </c>
      <c r="F41" s="45">
        <f t="shared" si="8"/>
        <v>10232.44</v>
      </c>
      <c r="G41" s="75">
        <f t="shared" si="9"/>
        <v>10232.44</v>
      </c>
      <c r="H41" s="47">
        <v>0</v>
      </c>
      <c r="I41" s="29">
        <v>0.875</v>
      </c>
      <c r="J41" s="48">
        <f t="shared" si="10"/>
        <v>8953.3850000000002</v>
      </c>
    </row>
    <row r="42" spans="1:10" ht="24" x14ac:dyDescent="0.25">
      <c r="A42" s="67">
        <v>23</v>
      </c>
      <c r="B42" s="72" t="s">
        <v>83</v>
      </c>
      <c r="C42" s="73" t="s">
        <v>90</v>
      </c>
      <c r="D42" s="74">
        <v>4</v>
      </c>
      <c r="E42" s="45">
        <v>1069.03</v>
      </c>
      <c r="F42" s="45">
        <f t="shared" si="8"/>
        <v>4276.12</v>
      </c>
      <c r="G42" s="75">
        <f t="shared" si="9"/>
        <v>4276.12</v>
      </c>
      <c r="H42" s="47">
        <v>0</v>
      </c>
      <c r="I42" s="29">
        <v>0</v>
      </c>
      <c r="J42" s="48">
        <f t="shared" si="10"/>
        <v>0</v>
      </c>
    </row>
    <row r="43" spans="1:10" ht="24" x14ac:dyDescent="0.25">
      <c r="A43" s="67">
        <v>24</v>
      </c>
      <c r="B43" s="72" t="s">
        <v>84</v>
      </c>
      <c r="C43" s="73" t="s">
        <v>90</v>
      </c>
      <c r="D43" s="74">
        <v>70</v>
      </c>
      <c r="E43" s="45">
        <v>93.02</v>
      </c>
      <c r="F43" s="45">
        <f t="shared" si="8"/>
        <v>6511.4</v>
      </c>
      <c r="G43" s="75">
        <f t="shared" si="9"/>
        <v>6511.4</v>
      </c>
      <c r="H43" s="47">
        <v>0</v>
      </c>
      <c r="I43" s="29">
        <v>0</v>
      </c>
      <c r="J43" s="48">
        <f t="shared" si="10"/>
        <v>0</v>
      </c>
    </row>
    <row r="44" spans="1:10" ht="24" x14ac:dyDescent="0.25">
      <c r="A44" s="67">
        <v>25</v>
      </c>
      <c r="B44" s="72" t="s">
        <v>85</v>
      </c>
      <c r="C44" s="73" t="s">
        <v>74</v>
      </c>
      <c r="D44" s="74">
        <v>6</v>
      </c>
      <c r="E44" s="45">
        <v>168.61</v>
      </c>
      <c r="F44" s="45">
        <f t="shared" si="8"/>
        <v>1011.66</v>
      </c>
      <c r="G44" s="75">
        <f t="shared" si="9"/>
        <v>1011.66</v>
      </c>
      <c r="H44" s="47">
        <v>0</v>
      </c>
      <c r="I44" s="29">
        <v>0</v>
      </c>
      <c r="J44" s="48">
        <f t="shared" si="10"/>
        <v>0</v>
      </c>
    </row>
    <row r="45" spans="1:10" ht="24" x14ac:dyDescent="0.25">
      <c r="A45" s="67">
        <v>26</v>
      </c>
      <c r="B45" s="76" t="s">
        <v>86</v>
      </c>
      <c r="C45" s="73" t="s">
        <v>91</v>
      </c>
      <c r="D45" s="74">
        <v>1</v>
      </c>
      <c r="E45" s="45">
        <v>61.39</v>
      </c>
      <c r="F45" s="45">
        <f t="shared" si="8"/>
        <v>61.39</v>
      </c>
      <c r="G45" s="75">
        <f t="shared" si="9"/>
        <v>61.39</v>
      </c>
      <c r="H45" s="47">
        <v>0</v>
      </c>
      <c r="I45" s="29">
        <v>0</v>
      </c>
      <c r="J45" s="48">
        <f t="shared" si="10"/>
        <v>0</v>
      </c>
    </row>
    <row r="46" spans="1:10" ht="24" x14ac:dyDescent="0.25">
      <c r="A46" s="67">
        <v>27</v>
      </c>
      <c r="B46" s="50" t="s">
        <v>87</v>
      </c>
      <c r="C46" s="51" t="s">
        <v>91</v>
      </c>
      <c r="D46" s="51">
        <v>2</v>
      </c>
      <c r="E46" s="45">
        <v>103.32</v>
      </c>
      <c r="F46" s="45">
        <f t="shared" si="8"/>
        <v>206.64</v>
      </c>
      <c r="G46" s="75">
        <f t="shared" si="9"/>
        <v>206.64</v>
      </c>
      <c r="H46" s="47">
        <v>0</v>
      </c>
      <c r="I46" s="29">
        <v>0</v>
      </c>
      <c r="J46" s="48">
        <f t="shared" si="10"/>
        <v>0</v>
      </c>
    </row>
    <row r="47" spans="1:10" ht="24" x14ac:dyDescent="0.25">
      <c r="A47" s="67">
        <v>28</v>
      </c>
      <c r="B47" s="50" t="s">
        <v>88</v>
      </c>
      <c r="C47" s="51" t="s">
        <v>92</v>
      </c>
      <c r="D47" s="51">
        <v>8</v>
      </c>
      <c r="E47" s="45">
        <v>84.61</v>
      </c>
      <c r="F47" s="45">
        <f t="shared" si="8"/>
        <v>676.88</v>
      </c>
      <c r="G47" s="75">
        <f t="shared" si="9"/>
        <v>676.88</v>
      </c>
      <c r="H47" s="47">
        <v>0</v>
      </c>
      <c r="I47" s="29">
        <v>0</v>
      </c>
      <c r="J47" s="48">
        <f t="shared" si="10"/>
        <v>0</v>
      </c>
    </row>
    <row r="48" spans="1:10" ht="24" x14ac:dyDescent="0.25">
      <c r="A48" s="67">
        <v>29</v>
      </c>
      <c r="B48" s="50" t="s">
        <v>89</v>
      </c>
      <c r="C48" s="51" t="s">
        <v>91</v>
      </c>
      <c r="D48" s="51">
        <v>1</v>
      </c>
      <c r="E48" s="45">
        <v>811.23</v>
      </c>
      <c r="F48" s="45">
        <f t="shared" si="8"/>
        <v>811.23</v>
      </c>
      <c r="G48" s="75">
        <f t="shared" si="9"/>
        <v>811.23</v>
      </c>
      <c r="H48" s="47">
        <v>0</v>
      </c>
      <c r="I48" s="29">
        <v>0</v>
      </c>
      <c r="J48" s="48">
        <f t="shared" si="10"/>
        <v>0</v>
      </c>
    </row>
    <row r="49" spans="1:10" ht="23.25" customHeight="1" x14ac:dyDescent="0.25">
      <c r="A49" s="38" t="s">
        <v>1</v>
      </c>
      <c r="B49" s="38" t="s">
        <v>45</v>
      </c>
      <c r="C49" s="38"/>
      <c r="D49" s="58"/>
      <c r="E49" s="58"/>
      <c r="F49" s="59">
        <f>SUM(F34:F48)</f>
        <v>71203.450000000012</v>
      </c>
      <c r="G49" s="60">
        <f>SUM(G34:G48)</f>
        <v>71203.450000000012</v>
      </c>
      <c r="H49" s="60">
        <f>SUM(H33:H34)</f>
        <v>0</v>
      </c>
      <c r="J49" s="48">
        <f t="shared" si="2"/>
        <v>0</v>
      </c>
    </row>
    <row r="50" spans="1:10" x14ac:dyDescent="0.25">
      <c r="A50" s="61"/>
      <c r="B50" s="61"/>
      <c r="C50" s="61"/>
      <c r="D50" s="62"/>
      <c r="E50" s="62"/>
      <c r="F50" s="61"/>
      <c r="G50" s="63"/>
      <c r="H50" s="63"/>
      <c r="J50" s="48">
        <f t="shared" si="2"/>
        <v>0</v>
      </c>
    </row>
    <row r="51" spans="1:10" x14ac:dyDescent="0.25">
      <c r="D51" s="64" t="s">
        <v>18</v>
      </c>
      <c r="E51" s="64"/>
      <c r="F51" s="64"/>
      <c r="G51" s="64"/>
      <c r="H51" s="64"/>
      <c r="J51" s="48">
        <f t="shared" ref="J51:J52" si="11">I51*F51</f>
        <v>0</v>
      </c>
    </row>
    <row r="52" spans="1:10" x14ac:dyDescent="0.25">
      <c r="E52" s="65" t="str">
        <f>+E26</f>
        <v xml:space="preserve">           (นายอภิวัฒน์  ตุ้ยสืบ)     </v>
      </c>
      <c r="J52" s="48">
        <f t="shared" si="11"/>
        <v>0</v>
      </c>
    </row>
    <row r="53" spans="1:10" ht="21.75" customHeight="1" x14ac:dyDescent="0.25">
      <c r="A53" s="24"/>
      <c r="B53" s="25"/>
      <c r="C53" s="25"/>
      <c r="D53" s="26"/>
      <c r="E53" s="26"/>
      <c r="F53" s="25"/>
      <c r="G53" s="27"/>
      <c r="H53" s="28" t="s">
        <v>3</v>
      </c>
    </row>
    <row r="54" spans="1:10" ht="21.75" customHeight="1" x14ac:dyDescent="0.25">
      <c r="A54" s="31" t="s">
        <v>4</v>
      </c>
      <c r="B54" s="31"/>
      <c r="C54" s="31"/>
      <c r="D54" s="31"/>
      <c r="E54" s="31"/>
      <c r="F54" s="31"/>
      <c r="G54" s="31"/>
      <c r="H54" s="31"/>
    </row>
    <row r="55" spans="1:10" ht="21.75" customHeight="1" x14ac:dyDescent="0.25">
      <c r="A55" s="32" t="s">
        <v>133</v>
      </c>
      <c r="B55" s="32"/>
      <c r="C55" s="32"/>
      <c r="D55" s="32"/>
      <c r="E55" s="32"/>
      <c r="F55" s="32"/>
      <c r="G55" s="32"/>
      <c r="H55" s="32"/>
      <c r="I55" s="33"/>
    </row>
    <row r="56" spans="1:10" ht="21.75" customHeight="1" x14ac:dyDescent="0.25">
      <c r="A56" s="24" t="s">
        <v>5</v>
      </c>
      <c r="B56" s="24"/>
      <c r="C56" s="24"/>
      <c r="D56" s="34"/>
      <c r="E56" s="34"/>
      <c r="F56" s="24"/>
      <c r="G56" s="27"/>
      <c r="H56" s="27"/>
    </row>
    <row r="57" spans="1:10" ht="21.75" customHeight="1" x14ac:dyDescent="0.25">
      <c r="A57" s="24" t="s">
        <v>6</v>
      </c>
      <c r="B57" s="24"/>
      <c r="C57" s="24"/>
      <c r="D57" s="34"/>
      <c r="E57" s="34"/>
      <c r="F57" s="24"/>
      <c r="G57" s="27"/>
      <c r="H57" s="27"/>
    </row>
    <row r="58" spans="1:10" ht="26.25" customHeight="1" x14ac:dyDescent="0.25">
      <c r="A58" s="35" t="s">
        <v>0</v>
      </c>
      <c r="B58" s="35" t="s">
        <v>7</v>
      </c>
      <c r="C58" s="35" t="s">
        <v>8</v>
      </c>
      <c r="D58" s="36" t="s">
        <v>9</v>
      </c>
      <c r="E58" s="37" t="s">
        <v>10</v>
      </c>
      <c r="F58" s="38" t="s">
        <v>12</v>
      </c>
      <c r="G58" s="39" t="s">
        <v>13</v>
      </c>
      <c r="H58" s="39" t="s">
        <v>13</v>
      </c>
      <c r="I58" s="40">
        <v>0.99872000000000005</v>
      </c>
    </row>
    <row r="59" spans="1:10" ht="26.25" customHeight="1" x14ac:dyDescent="0.25">
      <c r="A59" s="35"/>
      <c r="B59" s="35"/>
      <c r="C59" s="35"/>
      <c r="D59" s="36"/>
      <c r="E59" s="37" t="s">
        <v>11</v>
      </c>
      <c r="F59" s="38" t="s">
        <v>11</v>
      </c>
      <c r="G59" s="39" t="s">
        <v>14</v>
      </c>
      <c r="H59" s="39" t="s">
        <v>15</v>
      </c>
      <c r="I59" s="41"/>
    </row>
    <row r="60" spans="1:10" ht="25.5" customHeight="1" x14ac:dyDescent="0.25">
      <c r="A60" s="67"/>
      <c r="B60" s="38" t="s">
        <v>46</v>
      </c>
      <c r="C60" s="38"/>
      <c r="D60" s="37"/>
      <c r="E60" s="37"/>
      <c r="F60" s="59">
        <f>F49</f>
        <v>71203.450000000012</v>
      </c>
      <c r="G60" s="68">
        <f>G49</f>
        <v>71203.450000000012</v>
      </c>
      <c r="H60" s="68">
        <f>+H49</f>
        <v>0</v>
      </c>
      <c r="J60" s="48">
        <f t="shared" si="2"/>
        <v>0</v>
      </c>
    </row>
    <row r="61" spans="1:10" ht="24" x14ac:dyDescent="0.25">
      <c r="A61" s="67">
        <v>30</v>
      </c>
      <c r="B61" s="43" t="s">
        <v>93</v>
      </c>
      <c r="C61" s="44" t="s">
        <v>75</v>
      </c>
      <c r="D61" s="44">
        <v>2</v>
      </c>
      <c r="E61" s="45">
        <v>985.42</v>
      </c>
      <c r="F61" s="45">
        <f t="shared" ref="F61:F67" si="12">ROUND(D61*E61,2)</f>
        <v>1970.84</v>
      </c>
      <c r="G61" s="46">
        <f t="shared" ref="G61:G63" si="13">F61</f>
        <v>1970.84</v>
      </c>
      <c r="H61" s="47">
        <v>0</v>
      </c>
      <c r="I61" s="29">
        <v>0</v>
      </c>
      <c r="J61" s="48">
        <f t="shared" ref="J61:J78" si="14">I61*F61</f>
        <v>0</v>
      </c>
    </row>
    <row r="62" spans="1:10" ht="24" x14ac:dyDescent="0.25">
      <c r="A62" s="67">
        <v>31</v>
      </c>
      <c r="B62" s="50" t="s">
        <v>94</v>
      </c>
      <c r="C62" s="51" t="s">
        <v>91</v>
      </c>
      <c r="D62" s="51">
        <v>1</v>
      </c>
      <c r="E62" s="45">
        <v>273.73</v>
      </c>
      <c r="F62" s="45">
        <f t="shared" si="12"/>
        <v>273.73</v>
      </c>
      <c r="G62" s="46">
        <f t="shared" si="13"/>
        <v>273.73</v>
      </c>
      <c r="H62" s="47">
        <v>0</v>
      </c>
      <c r="I62" s="29">
        <v>0</v>
      </c>
      <c r="J62" s="48">
        <f t="shared" si="14"/>
        <v>0</v>
      </c>
    </row>
    <row r="63" spans="1:10" ht="24" x14ac:dyDescent="0.25">
      <c r="A63" s="67">
        <v>32</v>
      </c>
      <c r="B63" s="50" t="s">
        <v>95</v>
      </c>
      <c r="C63" s="51" t="s">
        <v>91</v>
      </c>
      <c r="D63" s="51">
        <v>6</v>
      </c>
      <c r="E63" s="45">
        <v>87.59</v>
      </c>
      <c r="F63" s="45">
        <f t="shared" si="12"/>
        <v>525.54</v>
      </c>
      <c r="G63" s="46">
        <f t="shared" si="13"/>
        <v>525.54</v>
      </c>
      <c r="H63" s="47">
        <v>0</v>
      </c>
      <c r="I63" s="29">
        <v>0</v>
      </c>
      <c r="J63" s="48">
        <f t="shared" si="14"/>
        <v>0</v>
      </c>
    </row>
    <row r="64" spans="1:10" ht="24" x14ac:dyDescent="0.25">
      <c r="A64" s="67">
        <v>33</v>
      </c>
      <c r="B64" s="72" t="s">
        <v>96</v>
      </c>
      <c r="C64" s="73" t="s">
        <v>91</v>
      </c>
      <c r="D64" s="77">
        <v>1</v>
      </c>
      <c r="E64" s="45">
        <v>199.07</v>
      </c>
      <c r="F64" s="45">
        <f t="shared" si="12"/>
        <v>199.07</v>
      </c>
      <c r="G64" s="46">
        <f t="shared" ref="G64:G68" si="15">F64</f>
        <v>199.07</v>
      </c>
      <c r="H64" s="47">
        <v>0</v>
      </c>
      <c r="I64" s="29">
        <v>0</v>
      </c>
      <c r="J64" s="48">
        <f t="shared" si="14"/>
        <v>0</v>
      </c>
    </row>
    <row r="65" spans="1:10" ht="24" x14ac:dyDescent="0.25">
      <c r="A65" s="67">
        <v>34</v>
      </c>
      <c r="B65" s="50" t="s">
        <v>97</v>
      </c>
      <c r="C65" s="51" t="s">
        <v>75</v>
      </c>
      <c r="D65" s="51">
        <v>2</v>
      </c>
      <c r="E65" s="45">
        <v>139.35</v>
      </c>
      <c r="F65" s="45">
        <f t="shared" si="12"/>
        <v>278.7</v>
      </c>
      <c r="G65" s="46">
        <f t="shared" si="15"/>
        <v>278.7</v>
      </c>
      <c r="H65" s="47">
        <v>0</v>
      </c>
      <c r="I65" s="29">
        <v>0</v>
      </c>
      <c r="J65" s="48">
        <f t="shared" si="14"/>
        <v>0</v>
      </c>
    </row>
    <row r="66" spans="1:10" ht="24" x14ac:dyDescent="0.25">
      <c r="A66" s="67">
        <v>35</v>
      </c>
      <c r="B66" s="50" t="s">
        <v>98</v>
      </c>
      <c r="C66" s="51" t="s">
        <v>75</v>
      </c>
      <c r="D66" s="51">
        <v>2</v>
      </c>
      <c r="E66" s="45">
        <v>270.74</v>
      </c>
      <c r="F66" s="45">
        <f t="shared" si="12"/>
        <v>541.48</v>
      </c>
      <c r="G66" s="46">
        <f t="shared" si="15"/>
        <v>541.48</v>
      </c>
      <c r="H66" s="47">
        <v>0</v>
      </c>
      <c r="I66" s="29">
        <v>0</v>
      </c>
      <c r="J66" s="48">
        <f t="shared" si="14"/>
        <v>0</v>
      </c>
    </row>
    <row r="67" spans="1:10" ht="24" x14ac:dyDescent="0.25">
      <c r="A67" s="67">
        <v>36</v>
      </c>
      <c r="B67" s="50" t="s">
        <v>99</v>
      </c>
      <c r="C67" s="51" t="s">
        <v>74</v>
      </c>
      <c r="D67" s="51">
        <v>1</v>
      </c>
      <c r="E67" s="45">
        <v>465.83</v>
      </c>
      <c r="F67" s="45">
        <f t="shared" si="12"/>
        <v>465.83</v>
      </c>
      <c r="G67" s="46">
        <f t="shared" si="15"/>
        <v>465.83</v>
      </c>
      <c r="H67" s="47">
        <v>0</v>
      </c>
      <c r="I67" s="29">
        <v>0</v>
      </c>
      <c r="J67" s="48">
        <f t="shared" si="14"/>
        <v>0</v>
      </c>
    </row>
    <row r="68" spans="1:10" ht="24" x14ac:dyDescent="0.25">
      <c r="A68" s="67">
        <v>37</v>
      </c>
      <c r="B68" s="50" t="s">
        <v>100</v>
      </c>
      <c r="C68" s="51" t="s">
        <v>91</v>
      </c>
      <c r="D68" s="51">
        <v>1</v>
      </c>
      <c r="E68" s="45">
        <v>5723.4</v>
      </c>
      <c r="F68" s="45">
        <f t="shared" ref="F68:F69" si="16">ROUND(D68*E68,2)</f>
        <v>5723.4</v>
      </c>
      <c r="G68" s="46">
        <f t="shared" si="15"/>
        <v>5723.4</v>
      </c>
      <c r="H68" s="47">
        <v>0</v>
      </c>
      <c r="I68" s="29">
        <v>0</v>
      </c>
      <c r="J68" s="48">
        <f t="shared" si="14"/>
        <v>0</v>
      </c>
    </row>
    <row r="69" spans="1:10" ht="24" x14ac:dyDescent="0.25">
      <c r="A69" s="67">
        <v>38</v>
      </c>
      <c r="B69" s="50" t="s">
        <v>101</v>
      </c>
      <c r="C69" s="51" t="s">
        <v>75</v>
      </c>
      <c r="D69" s="51">
        <v>1</v>
      </c>
      <c r="E69" s="45">
        <v>31851.95</v>
      </c>
      <c r="F69" s="45">
        <f t="shared" si="16"/>
        <v>31851.95</v>
      </c>
      <c r="G69" s="46">
        <v>0</v>
      </c>
      <c r="H69" s="47">
        <f>+F69</f>
        <v>31851.95</v>
      </c>
      <c r="I69" s="29">
        <v>1</v>
      </c>
      <c r="J69" s="48">
        <f t="shared" si="14"/>
        <v>31851.95</v>
      </c>
    </row>
    <row r="70" spans="1:10" ht="24" x14ac:dyDescent="0.25">
      <c r="A70" s="67">
        <v>39</v>
      </c>
      <c r="B70" s="50" t="s">
        <v>102</v>
      </c>
      <c r="C70" s="51" t="s">
        <v>91</v>
      </c>
      <c r="D70" s="78">
        <v>1</v>
      </c>
      <c r="E70" s="45">
        <v>791.32</v>
      </c>
      <c r="F70" s="45">
        <f t="shared" ref="F70:F74" si="17">ROUND(D70*E70,2)</f>
        <v>791.32</v>
      </c>
      <c r="G70" s="46">
        <f t="shared" ref="G70:G74" si="18">F70</f>
        <v>791.32</v>
      </c>
      <c r="H70" s="47">
        <v>0</v>
      </c>
      <c r="I70" s="29">
        <v>1</v>
      </c>
      <c r="J70" s="48">
        <f t="shared" si="14"/>
        <v>791.32</v>
      </c>
    </row>
    <row r="71" spans="1:10" ht="24" x14ac:dyDescent="0.25">
      <c r="A71" s="67">
        <v>40</v>
      </c>
      <c r="B71" s="79" t="s">
        <v>103</v>
      </c>
      <c r="C71" s="51" t="s">
        <v>92</v>
      </c>
      <c r="D71" s="51">
        <v>1</v>
      </c>
      <c r="E71" s="45">
        <v>490.72</v>
      </c>
      <c r="F71" s="45">
        <f t="shared" si="17"/>
        <v>490.72</v>
      </c>
      <c r="G71" s="46">
        <f t="shared" si="18"/>
        <v>490.72</v>
      </c>
      <c r="H71" s="47">
        <v>0</v>
      </c>
      <c r="I71" s="29">
        <v>0</v>
      </c>
      <c r="J71" s="48">
        <f t="shared" si="14"/>
        <v>0</v>
      </c>
    </row>
    <row r="72" spans="1:10" ht="24" x14ac:dyDescent="0.25">
      <c r="A72" s="67">
        <v>41</v>
      </c>
      <c r="B72" s="79" t="s">
        <v>104</v>
      </c>
      <c r="C72" s="51" t="s">
        <v>74</v>
      </c>
      <c r="D72" s="51">
        <v>2</v>
      </c>
      <c r="E72" s="45">
        <v>142.34</v>
      </c>
      <c r="F72" s="45">
        <f t="shared" si="17"/>
        <v>284.68</v>
      </c>
      <c r="G72" s="46">
        <f t="shared" si="18"/>
        <v>284.68</v>
      </c>
      <c r="H72" s="47">
        <v>0</v>
      </c>
      <c r="I72" s="29">
        <v>1</v>
      </c>
      <c r="J72" s="48">
        <f t="shared" si="14"/>
        <v>284.68</v>
      </c>
    </row>
    <row r="73" spans="1:10" ht="24" x14ac:dyDescent="0.25">
      <c r="A73" s="67">
        <v>42</v>
      </c>
      <c r="B73" s="50" t="s">
        <v>105</v>
      </c>
      <c r="C73" s="51" t="s">
        <v>74</v>
      </c>
      <c r="D73" s="51">
        <v>15</v>
      </c>
      <c r="E73" s="45">
        <v>32.85</v>
      </c>
      <c r="F73" s="45">
        <f t="shared" si="17"/>
        <v>492.75</v>
      </c>
      <c r="G73" s="46">
        <f t="shared" si="18"/>
        <v>492.75</v>
      </c>
      <c r="H73" s="47">
        <v>0</v>
      </c>
      <c r="I73" s="29">
        <v>1</v>
      </c>
      <c r="J73" s="48">
        <f t="shared" si="14"/>
        <v>492.75</v>
      </c>
    </row>
    <row r="74" spans="1:10" ht="24" x14ac:dyDescent="0.25">
      <c r="A74" s="67">
        <v>43</v>
      </c>
      <c r="B74" s="50" t="s">
        <v>106</v>
      </c>
      <c r="C74" s="51" t="s">
        <v>74</v>
      </c>
      <c r="D74" s="51">
        <v>15</v>
      </c>
      <c r="E74" s="45">
        <v>81.62</v>
      </c>
      <c r="F74" s="45">
        <f t="shared" si="17"/>
        <v>1224.3</v>
      </c>
      <c r="G74" s="46">
        <f t="shared" si="18"/>
        <v>1224.3</v>
      </c>
      <c r="H74" s="47">
        <v>0</v>
      </c>
      <c r="I74" s="29">
        <v>1</v>
      </c>
      <c r="J74" s="48">
        <f t="shared" si="14"/>
        <v>1224.3</v>
      </c>
    </row>
    <row r="75" spans="1:10" ht="24.75" customHeight="1" x14ac:dyDescent="0.25">
      <c r="A75" s="38" t="s">
        <v>1</v>
      </c>
      <c r="B75" s="38" t="s">
        <v>45</v>
      </c>
      <c r="C75" s="38"/>
      <c r="D75" s="58"/>
      <c r="E75" s="58"/>
      <c r="F75" s="59">
        <f>SUM(F60:F74)</f>
        <v>116317.75999999999</v>
      </c>
      <c r="G75" s="60">
        <f>SUM(G60:G74)</f>
        <v>84465.81</v>
      </c>
      <c r="H75" s="60">
        <f>SUM(H60:H74)</f>
        <v>31851.95</v>
      </c>
      <c r="J75" s="48">
        <f t="shared" si="14"/>
        <v>0</v>
      </c>
    </row>
    <row r="76" spans="1:10" x14ac:dyDescent="0.25">
      <c r="J76" s="48">
        <f t="shared" si="14"/>
        <v>0</v>
      </c>
    </row>
    <row r="77" spans="1:10" x14ac:dyDescent="0.25">
      <c r="D77" s="64" t="s">
        <v>18</v>
      </c>
      <c r="E77" s="64"/>
      <c r="F77" s="64"/>
      <c r="G77" s="64"/>
      <c r="H77" s="64"/>
      <c r="J77" s="48">
        <f t="shared" si="14"/>
        <v>0</v>
      </c>
    </row>
    <row r="78" spans="1:10" x14ac:dyDescent="0.25">
      <c r="E78" s="65" t="str">
        <f>+E52</f>
        <v xml:space="preserve">           (นายอภิวัฒน์  ตุ้ยสืบ)     </v>
      </c>
      <c r="J78" s="48">
        <f t="shared" si="14"/>
        <v>0</v>
      </c>
    </row>
    <row r="79" spans="1:10" ht="21.75" customHeight="1" x14ac:dyDescent="0.25">
      <c r="A79" s="24"/>
      <c r="B79" s="25"/>
      <c r="C79" s="25"/>
      <c r="D79" s="26"/>
      <c r="E79" s="26"/>
      <c r="F79" s="25"/>
      <c r="G79" s="27"/>
      <c r="H79" s="28" t="s">
        <v>3</v>
      </c>
    </row>
    <row r="80" spans="1:10" ht="21.75" customHeight="1" x14ac:dyDescent="0.25">
      <c r="A80" s="31" t="s">
        <v>4</v>
      </c>
      <c r="B80" s="31"/>
      <c r="C80" s="31"/>
      <c r="D80" s="31"/>
      <c r="E80" s="31"/>
      <c r="F80" s="31"/>
      <c r="G80" s="31"/>
      <c r="H80" s="31"/>
    </row>
    <row r="81" spans="1:10" ht="21.75" customHeight="1" x14ac:dyDescent="0.25">
      <c r="A81" s="32" t="s">
        <v>133</v>
      </c>
      <c r="B81" s="32"/>
      <c r="C81" s="32"/>
      <c r="D81" s="32"/>
      <c r="E81" s="32"/>
      <c r="F81" s="32"/>
      <c r="G81" s="32"/>
      <c r="H81" s="32"/>
      <c r="I81" s="33"/>
    </row>
    <row r="82" spans="1:10" ht="21.75" customHeight="1" x14ac:dyDescent="0.25">
      <c r="A82" s="24" t="s">
        <v>5</v>
      </c>
      <c r="B82" s="24"/>
      <c r="C82" s="24"/>
      <c r="D82" s="34"/>
      <c r="E82" s="34"/>
      <c r="F82" s="24"/>
      <c r="G82" s="27"/>
      <c r="H82" s="27"/>
    </row>
    <row r="83" spans="1:10" ht="21.75" customHeight="1" x14ac:dyDescent="0.25">
      <c r="A83" s="24" t="s">
        <v>6</v>
      </c>
      <c r="B83" s="24"/>
      <c r="C83" s="24"/>
      <c r="D83" s="34"/>
      <c r="E83" s="34"/>
      <c r="F83" s="24"/>
      <c r="G83" s="27"/>
      <c r="H83" s="27"/>
    </row>
    <row r="84" spans="1:10" ht="26.25" customHeight="1" x14ac:dyDescent="0.25">
      <c r="A84" s="35" t="s">
        <v>0</v>
      </c>
      <c r="B84" s="35" t="s">
        <v>7</v>
      </c>
      <c r="C84" s="35" t="s">
        <v>8</v>
      </c>
      <c r="D84" s="36" t="s">
        <v>9</v>
      </c>
      <c r="E84" s="37" t="s">
        <v>10</v>
      </c>
      <c r="F84" s="38" t="s">
        <v>12</v>
      </c>
      <c r="G84" s="39" t="s">
        <v>13</v>
      </c>
      <c r="H84" s="39" t="s">
        <v>13</v>
      </c>
      <c r="I84" s="40">
        <v>0.99872000000000005</v>
      </c>
    </row>
    <row r="85" spans="1:10" ht="26.25" customHeight="1" x14ac:dyDescent="0.25">
      <c r="A85" s="35"/>
      <c r="B85" s="35"/>
      <c r="C85" s="35"/>
      <c r="D85" s="36"/>
      <c r="E85" s="37" t="s">
        <v>11</v>
      </c>
      <c r="F85" s="38" t="s">
        <v>11</v>
      </c>
      <c r="G85" s="39" t="s">
        <v>14</v>
      </c>
      <c r="H85" s="39" t="s">
        <v>15</v>
      </c>
      <c r="I85" s="41"/>
    </row>
    <row r="86" spans="1:10" ht="24" customHeight="1" x14ac:dyDescent="0.25">
      <c r="A86" s="67"/>
      <c r="B86" s="38" t="s">
        <v>46</v>
      </c>
      <c r="C86" s="38"/>
      <c r="D86" s="37"/>
      <c r="E86" s="37"/>
      <c r="F86" s="59">
        <f>F75</f>
        <v>116317.75999999999</v>
      </c>
      <c r="G86" s="68">
        <f>G75</f>
        <v>84465.81</v>
      </c>
      <c r="H86" s="68">
        <f>+H75</f>
        <v>31851.95</v>
      </c>
      <c r="J86" s="48">
        <f t="shared" ref="J86:J103" si="19">I86*F86</f>
        <v>0</v>
      </c>
    </row>
    <row r="87" spans="1:10" ht="24" x14ac:dyDescent="0.25">
      <c r="A87" s="67">
        <v>44</v>
      </c>
      <c r="B87" s="80" t="s">
        <v>107</v>
      </c>
      <c r="C87" s="44" t="s">
        <v>74</v>
      </c>
      <c r="D87" s="44">
        <v>20</v>
      </c>
      <c r="E87" s="45">
        <v>33.840000000000003</v>
      </c>
      <c r="F87" s="45">
        <f t="shared" ref="F87:F99" si="20">ROUND(D87*E87,2)</f>
        <v>676.8</v>
      </c>
      <c r="G87" s="46">
        <f t="shared" ref="G87:G99" si="21">F87</f>
        <v>676.8</v>
      </c>
      <c r="H87" s="47">
        <v>0</v>
      </c>
      <c r="I87" s="29">
        <v>0</v>
      </c>
      <c r="J87" s="48">
        <f t="shared" si="19"/>
        <v>0</v>
      </c>
    </row>
    <row r="88" spans="1:10" ht="24" x14ac:dyDescent="0.25">
      <c r="A88" s="67">
        <v>45</v>
      </c>
      <c r="B88" s="81" t="s">
        <v>108</v>
      </c>
      <c r="C88" s="54" t="s">
        <v>120</v>
      </c>
      <c r="D88" s="55">
        <v>1</v>
      </c>
      <c r="E88" s="45">
        <v>2119.15</v>
      </c>
      <c r="F88" s="45">
        <f t="shared" si="20"/>
        <v>2119.15</v>
      </c>
      <c r="G88" s="46">
        <f t="shared" si="21"/>
        <v>2119.15</v>
      </c>
      <c r="H88" s="47">
        <v>0</v>
      </c>
      <c r="I88" s="29">
        <v>0</v>
      </c>
      <c r="J88" s="48">
        <f t="shared" si="19"/>
        <v>0</v>
      </c>
    </row>
    <row r="89" spans="1:10" ht="24" x14ac:dyDescent="0.25">
      <c r="A89" s="67">
        <v>46</v>
      </c>
      <c r="B89" s="81" t="s">
        <v>109</v>
      </c>
      <c r="C89" s="54" t="s">
        <v>75</v>
      </c>
      <c r="D89" s="55">
        <v>1</v>
      </c>
      <c r="E89" s="45">
        <v>1233.27</v>
      </c>
      <c r="F89" s="45">
        <f t="shared" si="20"/>
        <v>1233.27</v>
      </c>
      <c r="G89" s="46">
        <f t="shared" si="21"/>
        <v>1233.27</v>
      </c>
      <c r="H89" s="47">
        <v>0</v>
      </c>
      <c r="I89" s="29">
        <v>0</v>
      </c>
      <c r="J89" s="48">
        <f t="shared" si="19"/>
        <v>0</v>
      </c>
    </row>
    <row r="90" spans="1:10" ht="24" x14ac:dyDescent="0.25">
      <c r="A90" s="67">
        <v>47</v>
      </c>
      <c r="B90" s="82" t="s">
        <v>110</v>
      </c>
      <c r="C90" s="51" t="s">
        <v>75</v>
      </c>
      <c r="D90" s="77">
        <v>2</v>
      </c>
      <c r="E90" s="45">
        <v>138.36000000000001</v>
      </c>
      <c r="F90" s="45">
        <f t="shared" si="20"/>
        <v>276.72000000000003</v>
      </c>
      <c r="G90" s="46">
        <f t="shared" si="21"/>
        <v>276.72000000000003</v>
      </c>
      <c r="H90" s="47">
        <v>0</v>
      </c>
      <c r="I90" s="29">
        <v>0</v>
      </c>
      <c r="J90" s="48">
        <f t="shared" si="19"/>
        <v>0</v>
      </c>
    </row>
    <row r="91" spans="1:10" ht="24" x14ac:dyDescent="0.25">
      <c r="A91" s="67">
        <v>48</v>
      </c>
      <c r="B91" s="82" t="s">
        <v>111</v>
      </c>
      <c r="C91" s="51" t="s">
        <v>75</v>
      </c>
      <c r="D91" s="77">
        <v>2</v>
      </c>
      <c r="E91" s="45">
        <v>138.36000000000001</v>
      </c>
      <c r="F91" s="45">
        <f t="shared" si="20"/>
        <v>276.72000000000003</v>
      </c>
      <c r="G91" s="46">
        <f t="shared" si="21"/>
        <v>276.72000000000003</v>
      </c>
      <c r="H91" s="47">
        <v>0</v>
      </c>
      <c r="I91" s="29">
        <v>0</v>
      </c>
      <c r="J91" s="48">
        <f t="shared" si="19"/>
        <v>0</v>
      </c>
    </row>
    <row r="92" spans="1:10" ht="24" x14ac:dyDescent="0.25">
      <c r="A92" s="67">
        <v>49</v>
      </c>
      <c r="B92" s="50" t="s">
        <v>112</v>
      </c>
      <c r="C92" s="51" t="s">
        <v>91</v>
      </c>
      <c r="D92" s="51">
        <v>1</v>
      </c>
      <c r="E92" s="45">
        <v>1970.84</v>
      </c>
      <c r="F92" s="45">
        <f t="shared" si="20"/>
        <v>1970.84</v>
      </c>
      <c r="G92" s="46">
        <f t="shared" si="21"/>
        <v>1970.84</v>
      </c>
      <c r="H92" s="47">
        <v>0</v>
      </c>
      <c r="I92" s="29">
        <v>0</v>
      </c>
      <c r="J92" s="48">
        <f t="shared" si="19"/>
        <v>0</v>
      </c>
    </row>
    <row r="93" spans="1:10" ht="24" x14ac:dyDescent="0.25">
      <c r="A93" s="67">
        <v>50</v>
      </c>
      <c r="B93" s="83" t="s">
        <v>113</v>
      </c>
      <c r="C93" s="54" t="s">
        <v>120</v>
      </c>
      <c r="D93" s="55">
        <v>1</v>
      </c>
      <c r="E93" s="45">
        <v>6121.55</v>
      </c>
      <c r="F93" s="45">
        <f t="shared" si="20"/>
        <v>6121.55</v>
      </c>
      <c r="G93" s="46">
        <f t="shared" si="21"/>
        <v>6121.55</v>
      </c>
      <c r="H93" s="47">
        <v>0</v>
      </c>
      <c r="I93" s="29">
        <v>0</v>
      </c>
      <c r="J93" s="48">
        <f t="shared" si="19"/>
        <v>0</v>
      </c>
    </row>
    <row r="94" spans="1:10" ht="24" x14ac:dyDescent="0.25">
      <c r="A94" s="67">
        <v>51</v>
      </c>
      <c r="B94" s="76" t="s">
        <v>114</v>
      </c>
      <c r="C94" s="73" t="s">
        <v>121</v>
      </c>
      <c r="D94" s="55">
        <v>1</v>
      </c>
      <c r="E94" s="45">
        <v>3744.6</v>
      </c>
      <c r="F94" s="45">
        <f t="shared" si="20"/>
        <v>3744.6</v>
      </c>
      <c r="G94" s="46">
        <f>+F94</f>
        <v>3744.6</v>
      </c>
      <c r="H94" s="47">
        <v>0</v>
      </c>
      <c r="I94" s="29">
        <v>0</v>
      </c>
      <c r="J94" s="48">
        <f t="shared" si="19"/>
        <v>0</v>
      </c>
    </row>
    <row r="95" spans="1:10" ht="24" x14ac:dyDescent="0.25">
      <c r="A95" s="67">
        <v>52</v>
      </c>
      <c r="B95" s="76" t="s">
        <v>115</v>
      </c>
      <c r="C95" s="73" t="s">
        <v>122</v>
      </c>
      <c r="D95" s="55">
        <v>3</v>
      </c>
      <c r="E95" s="45">
        <v>49.77</v>
      </c>
      <c r="F95" s="45">
        <f t="shared" si="20"/>
        <v>149.31</v>
      </c>
      <c r="G95" s="46">
        <f t="shared" si="21"/>
        <v>149.31</v>
      </c>
      <c r="H95" s="47">
        <v>0</v>
      </c>
      <c r="I95" s="29">
        <v>1</v>
      </c>
      <c r="J95" s="48">
        <f t="shared" si="19"/>
        <v>149.31</v>
      </c>
    </row>
    <row r="96" spans="1:10" ht="24" x14ac:dyDescent="0.25">
      <c r="A96" s="67">
        <v>53</v>
      </c>
      <c r="B96" s="53" t="s">
        <v>116</v>
      </c>
      <c r="C96" s="54" t="s">
        <v>74</v>
      </c>
      <c r="D96" s="55">
        <v>12</v>
      </c>
      <c r="E96" s="45">
        <v>29.36</v>
      </c>
      <c r="F96" s="45">
        <f t="shared" si="20"/>
        <v>352.32</v>
      </c>
      <c r="G96" s="46">
        <f t="shared" si="21"/>
        <v>352.32</v>
      </c>
      <c r="H96" s="47">
        <v>0</v>
      </c>
      <c r="I96" s="29">
        <v>1</v>
      </c>
      <c r="J96" s="48">
        <f t="shared" si="19"/>
        <v>352.32</v>
      </c>
    </row>
    <row r="97" spans="1:10" ht="24" x14ac:dyDescent="0.25">
      <c r="A97" s="67">
        <v>54</v>
      </c>
      <c r="B97" s="53" t="s">
        <v>117</v>
      </c>
      <c r="C97" s="54" t="s">
        <v>91</v>
      </c>
      <c r="D97" s="55">
        <v>3</v>
      </c>
      <c r="E97" s="45">
        <v>17.920000000000002</v>
      </c>
      <c r="F97" s="45">
        <f t="shared" si="20"/>
        <v>53.76</v>
      </c>
      <c r="G97" s="46">
        <f t="shared" si="21"/>
        <v>53.76</v>
      </c>
      <c r="H97" s="47">
        <v>0</v>
      </c>
      <c r="I97" s="29">
        <v>0</v>
      </c>
      <c r="J97" s="48">
        <f t="shared" si="19"/>
        <v>0</v>
      </c>
    </row>
    <row r="98" spans="1:10" ht="24" x14ac:dyDescent="0.25">
      <c r="A98" s="67">
        <v>55</v>
      </c>
      <c r="B98" s="84" t="s">
        <v>118</v>
      </c>
      <c r="C98" s="54" t="s">
        <v>121</v>
      </c>
      <c r="D98" s="55">
        <v>1</v>
      </c>
      <c r="E98" s="45">
        <v>2438.67</v>
      </c>
      <c r="F98" s="45">
        <f t="shared" si="20"/>
        <v>2438.67</v>
      </c>
      <c r="G98" s="46">
        <f t="shared" si="21"/>
        <v>2438.67</v>
      </c>
      <c r="H98" s="47">
        <v>0</v>
      </c>
      <c r="I98" s="29">
        <v>1</v>
      </c>
      <c r="J98" s="48">
        <f t="shared" si="19"/>
        <v>2438.67</v>
      </c>
    </row>
    <row r="99" spans="1:10" ht="24" x14ac:dyDescent="0.25">
      <c r="A99" s="67">
        <v>56</v>
      </c>
      <c r="B99" s="81" t="s">
        <v>119</v>
      </c>
      <c r="C99" s="54" t="s">
        <v>75</v>
      </c>
      <c r="D99" s="55">
        <v>1</v>
      </c>
      <c r="E99" s="45">
        <v>885.88</v>
      </c>
      <c r="F99" s="45">
        <f t="shared" si="20"/>
        <v>885.88</v>
      </c>
      <c r="G99" s="46">
        <f t="shared" si="21"/>
        <v>885.88</v>
      </c>
      <c r="H99" s="47">
        <v>0</v>
      </c>
      <c r="I99" s="29">
        <v>1</v>
      </c>
      <c r="J99" s="48">
        <f t="shared" si="19"/>
        <v>885.88</v>
      </c>
    </row>
    <row r="100" spans="1:10" ht="23.25" customHeight="1" x14ac:dyDescent="0.25">
      <c r="A100" s="38" t="s">
        <v>1</v>
      </c>
      <c r="B100" s="38" t="s">
        <v>45</v>
      </c>
      <c r="C100" s="38"/>
      <c r="D100" s="58"/>
      <c r="E100" s="58"/>
      <c r="F100" s="59">
        <f>SUM(F86:F99)</f>
        <v>136617.35000000003</v>
      </c>
      <c r="G100" s="60">
        <f>SUM(G86:G99)</f>
        <v>104765.40000000001</v>
      </c>
      <c r="H100" s="60">
        <f>SUM(H86:H99)</f>
        <v>31851.95</v>
      </c>
      <c r="J100" s="48">
        <f t="shared" si="19"/>
        <v>0</v>
      </c>
    </row>
    <row r="101" spans="1:10" x14ac:dyDescent="0.25">
      <c r="J101" s="48">
        <f t="shared" si="19"/>
        <v>0</v>
      </c>
    </row>
    <row r="102" spans="1:10" x14ac:dyDescent="0.25">
      <c r="D102" s="64" t="s">
        <v>18</v>
      </c>
      <c r="E102" s="64"/>
      <c r="F102" s="64"/>
      <c r="G102" s="64"/>
      <c r="H102" s="64"/>
      <c r="J102" s="48">
        <f t="shared" si="19"/>
        <v>0</v>
      </c>
    </row>
    <row r="103" spans="1:10" x14ac:dyDescent="0.25">
      <c r="E103" s="65" t="str">
        <f>+E78</f>
        <v xml:space="preserve">           (นายอภิวัฒน์  ตุ้ยสืบ)     </v>
      </c>
      <c r="J103" s="48">
        <f t="shared" si="19"/>
        <v>0</v>
      </c>
    </row>
    <row r="104" spans="1:10" ht="21.75" customHeight="1" x14ac:dyDescent="0.25">
      <c r="A104" s="24"/>
      <c r="B104" s="25"/>
      <c r="C104" s="25"/>
      <c r="D104" s="26"/>
      <c r="E104" s="26"/>
      <c r="F104" s="25"/>
      <c r="G104" s="27"/>
      <c r="H104" s="28" t="s">
        <v>3</v>
      </c>
    </row>
    <row r="105" spans="1:10" ht="21.75" customHeight="1" x14ac:dyDescent="0.25">
      <c r="A105" s="31" t="s">
        <v>4</v>
      </c>
      <c r="B105" s="31"/>
      <c r="C105" s="31"/>
      <c r="D105" s="31"/>
      <c r="E105" s="31"/>
      <c r="F105" s="31"/>
      <c r="G105" s="31"/>
      <c r="H105" s="31"/>
    </row>
    <row r="106" spans="1:10" ht="21.75" customHeight="1" x14ac:dyDescent="0.25">
      <c r="A106" s="32" t="s">
        <v>133</v>
      </c>
      <c r="B106" s="32"/>
      <c r="C106" s="32"/>
      <c r="D106" s="32"/>
      <c r="E106" s="32"/>
      <c r="F106" s="32"/>
      <c r="G106" s="32"/>
      <c r="H106" s="32"/>
      <c r="I106" s="33"/>
    </row>
    <row r="107" spans="1:10" ht="21.75" customHeight="1" x14ac:dyDescent="0.25">
      <c r="A107" s="24" t="s">
        <v>5</v>
      </c>
      <c r="B107" s="24"/>
      <c r="C107" s="24"/>
      <c r="D107" s="34"/>
      <c r="E107" s="34"/>
      <c r="F107" s="24"/>
      <c r="G107" s="27"/>
      <c r="H107" s="27"/>
    </row>
    <row r="108" spans="1:10" ht="21.75" customHeight="1" x14ac:dyDescent="0.25">
      <c r="A108" s="24" t="s">
        <v>6</v>
      </c>
      <c r="B108" s="24"/>
      <c r="C108" s="24"/>
      <c r="D108" s="34"/>
      <c r="E108" s="34"/>
      <c r="F108" s="24"/>
      <c r="G108" s="27"/>
      <c r="H108" s="27"/>
    </row>
    <row r="109" spans="1:10" ht="26.25" customHeight="1" x14ac:dyDescent="0.25">
      <c r="A109" s="35" t="s">
        <v>0</v>
      </c>
      <c r="B109" s="35" t="s">
        <v>7</v>
      </c>
      <c r="C109" s="35" t="s">
        <v>8</v>
      </c>
      <c r="D109" s="36" t="s">
        <v>9</v>
      </c>
      <c r="E109" s="37" t="s">
        <v>10</v>
      </c>
      <c r="F109" s="38" t="s">
        <v>12</v>
      </c>
      <c r="G109" s="39" t="s">
        <v>13</v>
      </c>
      <c r="H109" s="39" t="s">
        <v>13</v>
      </c>
      <c r="I109" s="40">
        <v>0.99872000000000005</v>
      </c>
    </row>
    <row r="110" spans="1:10" ht="26.25" customHeight="1" x14ac:dyDescent="0.25">
      <c r="A110" s="35"/>
      <c r="B110" s="35"/>
      <c r="C110" s="35"/>
      <c r="D110" s="36"/>
      <c r="E110" s="37" t="s">
        <v>11</v>
      </c>
      <c r="F110" s="38" t="s">
        <v>11</v>
      </c>
      <c r="G110" s="39" t="s">
        <v>14</v>
      </c>
      <c r="H110" s="39" t="s">
        <v>15</v>
      </c>
      <c r="I110" s="41"/>
    </row>
    <row r="111" spans="1:10" ht="23.25" customHeight="1" x14ac:dyDescent="0.25">
      <c r="A111" s="67"/>
      <c r="B111" s="38" t="s">
        <v>46</v>
      </c>
      <c r="C111" s="38"/>
      <c r="D111" s="37"/>
      <c r="E111" s="37"/>
      <c r="F111" s="59">
        <f>F100</f>
        <v>136617.35000000003</v>
      </c>
      <c r="G111" s="68">
        <f>G100</f>
        <v>104765.40000000001</v>
      </c>
      <c r="H111" s="68">
        <f>+H100</f>
        <v>31851.95</v>
      </c>
      <c r="J111" s="48">
        <f t="shared" ref="J111:J129" si="22">I111*F111</f>
        <v>0</v>
      </c>
    </row>
    <row r="112" spans="1:10" ht="24" x14ac:dyDescent="0.25">
      <c r="A112" s="67">
        <v>57</v>
      </c>
      <c r="B112" s="85" t="s">
        <v>123</v>
      </c>
      <c r="C112" s="70" t="s">
        <v>75</v>
      </c>
      <c r="D112" s="71">
        <v>1</v>
      </c>
      <c r="E112" s="45">
        <v>1841.44</v>
      </c>
      <c r="F112" s="45">
        <f t="shared" ref="F112:F116" si="23">ROUND(D112*E112,2)</f>
        <v>1841.44</v>
      </c>
      <c r="G112" s="46">
        <f t="shared" ref="G112:G116" si="24">F112</f>
        <v>1841.44</v>
      </c>
      <c r="H112" s="47">
        <v>0</v>
      </c>
      <c r="I112" s="29">
        <v>0</v>
      </c>
      <c r="J112" s="48">
        <f t="shared" si="22"/>
        <v>0</v>
      </c>
    </row>
    <row r="113" spans="1:10" ht="24" x14ac:dyDescent="0.25">
      <c r="A113" s="67">
        <v>58</v>
      </c>
      <c r="B113" s="81" t="s">
        <v>124</v>
      </c>
      <c r="C113" s="51" t="s">
        <v>75</v>
      </c>
      <c r="D113" s="77">
        <v>1</v>
      </c>
      <c r="E113" s="45">
        <v>477.78</v>
      </c>
      <c r="F113" s="45">
        <f t="shared" si="23"/>
        <v>477.78</v>
      </c>
      <c r="G113" s="46">
        <f t="shared" si="24"/>
        <v>477.78</v>
      </c>
      <c r="H113" s="47">
        <v>0</v>
      </c>
      <c r="I113" s="29">
        <v>0</v>
      </c>
      <c r="J113" s="48">
        <f t="shared" si="22"/>
        <v>0</v>
      </c>
    </row>
    <row r="114" spans="1:10" ht="24" x14ac:dyDescent="0.25">
      <c r="A114" s="67">
        <v>59</v>
      </c>
      <c r="B114" s="84" t="s">
        <v>125</v>
      </c>
      <c r="C114" s="54" t="s">
        <v>75</v>
      </c>
      <c r="D114" s="55">
        <v>1</v>
      </c>
      <c r="E114" s="45">
        <v>1781.72</v>
      </c>
      <c r="F114" s="45">
        <f t="shared" si="23"/>
        <v>1781.72</v>
      </c>
      <c r="G114" s="46">
        <f t="shared" si="24"/>
        <v>1781.72</v>
      </c>
      <c r="H114" s="47">
        <v>0</v>
      </c>
      <c r="I114" s="29">
        <v>0</v>
      </c>
      <c r="J114" s="48">
        <f t="shared" si="22"/>
        <v>0</v>
      </c>
    </row>
    <row r="115" spans="1:10" ht="24" x14ac:dyDescent="0.25">
      <c r="A115" s="67">
        <v>60</v>
      </c>
      <c r="B115" s="72" t="s">
        <v>126</v>
      </c>
      <c r="C115" s="86" t="s">
        <v>75</v>
      </c>
      <c r="D115" s="77">
        <v>1</v>
      </c>
      <c r="E115" s="45">
        <v>587.27</v>
      </c>
      <c r="F115" s="45">
        <f t="shared" si="23"/>
        <v>587.27</v>
      </c>
      <c r="G115" s="46">
        <f t="shared" si="24"/>
        <v>587.27</v>
      </c>
      <c r="H115" s="47">
        <v>0</v>
      </c>
      <c r="I115" s="29">
        <v>0</v>
      </c>
      <c r="J115" s="48">
        <f t="shared" si="22"/>
        <v>0</v>
      </c>
    </row>
    <row r="116" spans="1:10" ht="24" x14ac:dyDescent="0.25">
      <c r="A116" s="67">
        <v>61</v>
      </c>
      <c r="B116" s="76" t="s">
        <v>127</v>
      </c>
      <c r="C116" s="73" t="s">
        <v>92</v>
      </c>
      <c r="D116" s="55">
        <v>2</v>
      </c>
      <c r="E116" s="45">
        <v>144.33000000000001</v>
      </c>
      <c r="F116" s="45">
        <f t="shared" si="23"/>
        <v>288.66000000000003</v>
      </c>
      <c r="G116" s="46">
        <f t="shared" si="24"/>
        <v>288.66000000000003</v>
      </c>
      <c r="H116" s="47">
        <v>0</v>
      </c>
      <c r="I116" s="29">
        <v>0</v>
      </c>
      <c r="J116" s="48">
        <f t="shared" si="22"/>
        <v>0</v>
      </c>
    </row>
    <row r="117" spans="1:10" ht="24" x14ac:dyDescent="0.25">
      <c r="A117" s="67">
        <v>62</v>
      </c>
      <c r="B117" s="72" t="s">
        <v>128</v>
      </c>
      <c r="C117" s="86" t="s">
        <v>75</v>
      </c>
      <c r="D117" s="77">
        <v>1</v>
      </c>
      <c r="E117" s="45">
        <v>255.81</v>
      </c>
      <c r="F117" s="45">
        <f t="shared" ref="F117:F121" si="25">ROUND(D117*E117,2)</f>
        <v>255.81</v>
      </c>
      <c r="G117" s="46">
        <f t="shared" ref="G117:G121" si="26">F117</f>
        <v>255.81</v>
      </c>
      <c r="H117" s="47">
        <v>0</v>
      </c>
      <c r="J117" s="48"/>
    </row>
    <row r="118" spans="1:10" ht="24" x14ac:dyDescent="0.25">
      <c r="A118" s="67">
        <v>63</v>
      </c>
      <c r="B118" s="76" t="s">
        <v>129</v>
      </c>
      <c r="C118" s="73" t="s">
        <v>75</v>
      </c>
      <c r="D118" s="55">
        <v>1</v>
      </c>
      <c r="E118" s="45">
        <v>96.55</v>
      </c>
      <c r="F118" s="45">
        <f t="shared" si="25"/>
        <v>96.55</v>
      </c>
      <c r="G118" s="46">
        <f t="shared" si="26"/>
        <v>96.55</v>
      </c>
      <c r="H118" s="47">
        <v>0</v>
      </c>
      <c r="J118" s="48"/>
    </row>
    <row r="119" spans="1:10" ht="24" x14ac:dyDescent="0.25">
      <c r="A119" s="67">
        <v>64</v>
      </c>
      <c r="B119" s="53" t="s">
        <v>130</v>
      </c>
      <c r="C119" s="54" t="s">
        <v>75</v>
      </c>
      <c r="D119" s="55">
        <v>3</v>
      </c>
      <c r="E119" s="45">
        <v>82.62</v>
      </c>
      <c r="F119" s="45">
        <f t="shared" si="25"/>
        <v>247.86</v>
      </c>
      <c r="G119" s="46">
        <f t="shared" si="26"/>
        <v>247.86</v>
      </c>
      <c r="H119" s="47">
        <v>0</v>
      </c>
      <c r="J119" s="48"/>
    </row>
    <row r="120" spans="1:10" ht="24" x14ac:dyDescent="0.25">
      <c r="A120" s="67">
        <v>65</v>
      </c>
      <c r="B120" s="84" t="s">
        <v>131</v>
      </c>
      <c r="C120" s="54" t="s">
        <v>91</v>
      </c>
      <c r="D120" s="55">
        <v>4</v>
      </c>
      <c r="E120" s="45">
        <v>12.94</v>
      </c>
      <c r="F120" s="45">
        <f t="shared" si="25"/>
        <v>51.76</v>
      </c>
      <c r="G120" s="46">
        <f t="shared" si="26"/>
        <v>51.76</v>
      </c>
      <c r="H120" s="47">
        <v>0</v>
      </c>
      <c r="J120" s="48"/>
    </row>
    <row r="121" spans="1:10" ht="24" x14ac:dyDescent="0.25">
      <c r="A121" s="67">
        <v>66</v>
      </c>
      <c r="B121" s="81" t="s">
        <v>132</v>
      </c>
      <c r="C121" s="54" t="s">
        <v>75</v>
      </c>
      <c r="D121" s="55">
        <v>2</v>
      </c>
      <c r="E121" s="45">
        <v>97.55</v>
      </c>
      <c r="F121" s="45">
        <f t="shared" si="25"/>
        <v>195.1</v>
      </c>
      <c r="G121" s="46">
        <f t="shared" si="26"/>
        <v>195.1</v>
      </c>
      <c r="H121" s="47">
        <v>0</v>
      </c>
      <c r="J121" s="48"/>
    </row>
    <row r="122" spans="1:10" ht="24" x14ac:dyDescent="0.25">
      <c r="A122" s="67">
        <v>67</v>
      </c>
      <c r="B122" s="81" t="s">
        <v>134</v>
      </c>
      <c r="C122" s="54" t="s">
        <v>135</v>
      </c>
      <c r="D122" s="55">
        <v>1</v>
      </c>
      <c r="E122" s="45">
        <v>84606.75</v>
      </c>
      <c r="F122" s="45">
        <f t="shared" ref="F122" si="27">ROUND(D122*E122,2)</f>
        <v>84606.75</v>
      </c>
      <c r="G122" s="46">
        <f t="shared" ref="G122" si="28">F122</f>
        <v>84606.75</v>
      </c>
      <c r="H122" s="47">
        <v>0</v>
      </c>
      <c r="J122" s="48"/>
    </row>
    <row r="123" spans="1:10" ht="24" x14ac:dyDescent="0.25">
      <c r="A123" s="67">
        <v>68</v>
      </c>
      <c r="B123" s="81" t="s">
        <v>139</v>
      </c>
      <c r="C123" s="54" t="s">
        <v>137</v>
      </c>
      <c r="D123" s="55">
        <v>1</v>
      </c>
      <c r="E123" s="45">
        <v>54745.54</v>
      </c>
      <c r="F123" s="45">
        <f t="shared" ref="F123" si="29">ROUND(D123*E123,2)</f>
        <v>54745.54</v>
      </c>
      <c r="G123" s="46">
        <f t="shared" ref="G123" si="30">F123</f>
        <v>54745.54</v>
      </c>
      <c r="H123" s="47">
        <v>0</v>
      </c>
      <c r="J123" s="48"/>
    </row>
    <row r="124" spans="1:10" ht="24" x14ac:dyDescent="0.25">
      <c r="A124" s="67"/>
      <c r="B124" s="81" t="s">
        <v>136</v>
      </c>
      <c r="C124" s="54"/>
      <c r="D124" s="55"/>
      <c r="E124" s="45"/>
      <c r="F124" s="45"/>
      <c r="G124" s="46"/>
      <c r="H124" s="47"/>
      <c r="J124" s="48"/>
    </row>
    <row r="125" spans="1:10" ht="24" x14ac:dyDescent="0.25">
      <c r="A125" s="67">
        <v>69</v>
      </c>
      <c r="B125" s="81" t="s">
        <v>140</v>
      </c>
      <c r="C125" s="54" t="s">
        <v>138</v>
      </c>
      <c r="D125" s="55">
        <v>8</v>
      </c>
      <c r="E125" s="45">
        <v>6517.71</v>
      </c>
      <c r="F125" s="45">
        <f t="shared" ref="F125" si="31">ROUND(D125*E125,2)</f>
        <v>52141.68</v>
      </c>
      <c r="G125" s="46">
        <v>0</v>
      </c>
      <c r="H125" s="47">
        <f>+F125</f>
        <v>52141.68</v>
      </c>
      <c r="J125" s="48"/>
    </row>
    <row r="126" spans="1:10" ht="27.75" customHeight="1" x14ac:dyDescent="0.25">
      <c r="A126" s="38" t="s">
        <v>1</v>
      </c>
      <c r="B126" s="38" t="s">
        <v>45</v>
      </c>
      <c r="C126" s="38"/>
      <c r="D126" s="58"/>
      <c r="E126" s="58"/>
      <c r="F126" s="59">
        <f>SUM(F111:F125)</f>
        <v>333935.27</v>
      </c>
      <c r="G126" s="60">
        <f>SUM(G111:G125)</f>
        <v>249941.64000000004</v>
      </c>
      <c r="H126" s="60">
        <f>SUM(H111:H125)</f>
        <v>83993.63</v>
      </c>
      <c r="J126" s="48">
        <f t="shared" si="22"/>
        <v>0</v>
      </c>
    </row>
    <row r="127" spans="1:10" x14ac:dyDescent="0.25">
      <c r="J127" s="48">
        <f t="shared" si="22"/>
        <v>0</v>
      </c>
    </row>
    <row r="128" spans="1:10" x14ac:dyDescent="0.25">
      <c r="D128" s="64" t="s">
        <v>18</v>
      </c>
      <c r="E128" s="64"/>
      <c r="F128" s="64"/>
      <c r="G128" s="64"/>
      <c r="H128" s="64"/>
      <c r="J128" s="48">
        <f t="shared" si="22"/>
        <v>0</v>
      </c>
    </row>
    <row r="129" spans="5:10" x14ac:dyDescent="0.25">
      <c r="E129" s="65" t="str">
        <f>+E103</f>
        <v xml:space="preserve">           (นายอภิวัฒน์  ตุ้ยสืบ)     </v>
      </c>
      <c r="J129" s="48">
        <f t="shared" si="22"/>
        <v>0</v>
      </c>
    </row>
  </sheetData>
  <mergeCells count="35">
    <mergeCell ref="D128:H128"/>
    <mergeCell ref="D102:H102"/>
    <mergeCell ref="A105:H105"/>
    <mergeCell ref="A109:A110"/>
    <mergeCell ref="B109:B110"/>
    <mergeCell ref="C109:C110"/>
    <mergeCell ref="D109:D110"/>
    <mergeCell ref="A106:H106"/>
    <mergeCell ref="A80:H80"/>
    <mergeCell ref="A84:A85"/>
    <mergeCell ref="B84:B85"/>
    <mergeCell ref="C84:C85"/>
    <mergeCell ref="D84:D85"/>
    <mergeCell ref="A81:H81"/>
    <mergeCell ref="A2:H2"/>
    <mergeCell ref="D25:H25"/>
    <mergeCell ref="A6:A7"/>
    <mergeCell ref="B6:B7"/>
    <mergeCell ref="C6:C7"/>
    <mergeCell ref="D6:D7"/>
    <mergeCell ref="A3:H3"/>
    <mergeCell ref="A28:H28"/>
    <mergeCell ref="A32:A33"/>
    <mergeCell ref="B32:B33"/>
    <mergeCell ref="C32:C33"/>
    <mergeCell ref="D32:D33"/>
    <mergeCell ref="A29:H29"/>
    <mergeCell ref="D77:H77"/>
    <mergeCell ref="D51:H51"/>
    <mergeCell ref="A54:H54"/>
    <mergeCell ref="A58:A59"/>
    <mergeCell ref="B58:B59"/>
    <mergeCell ref="C58:C59"/>
    <mergeCell ref="D58:D59"/>
    <mergeCell ref="A55:H55"/>
  </mergeCells>
  <phoneticPr fontId="5" type="noConversion"/>
  <pageMargins left="0.23622047244094491" right="0.23622047244094491" top="0.15748031496062992" bottom="0.15748031496062992" header="0.31496062992125984" footer="0.31496062992125984"/>
  <pageSetup paperSize="9" orientation="landscape" horizontalDpi="4294967293" r:id="rId1"/>
  <headerFooter>
    <oddFooter>หน้าที่ &amp;P จาก &amp;N</oddFooter>
  </headerFooter>
  <rowBreaks count="4" manualBreakCount="4">
    <brk id="26" max="7" man="1"/>
    <brk id="52" max="7" man="1"/>
    <brk id="78" max="16383" man="1"/>
    <brk id="10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31"/>
  <sheetViews>
    <sheetView tabSelected="1" view="pageBreakPreview" topLeftCell="A3" zoomScaleNormal="130" zoomScaleSheetLayoutView="100" zoomScalePageLayoutView="110" workbookViewId="0">
      <selection activeCell="B6" sqref="B6"/>
    </sheetView>
  </sheetViews>
  <sheetFormatPr defaultRowHeight="17.25" x14ac:dyDescent="0.4"/>
  <cols>
    <col min="1" max="1" width="12" style="87" customWidth="1"/>
    <col min="2" max="2" width="22.28515625" style="87" customWidth="1"/>
    <col min="3" max="3" width="10.28515625" style="87" customWidth="1"/>
    <col min="4" max="4" width="12.7109375" style="87" customWidth="1"/>
    <col min="5" max="6" width="14.85546875" style="87" customWidth="1"/>
    <col min="7" max="16384" width="9.140625" style="87"/>
  </cols>
  <sheetData>
    <row r="1" spans="1:9" ht="24" x14ac:dyDescent="0.55000000000000004">
      <c r="B1" s="88"/>
      <c r="C1" s="88"/>
      <c r="D1" s="88"/>
      <c r="F1" s="88" t="s">
        <v>22</v>
      </c>
    </row>
    <row r="2" spans="1:9" ht="27.75" customHeight="1" x14ac:dyDescent="0.4">
      <c r="A2" s="89" t="s">
        <v>5</v>
      </c>
      <c r="B2" s="89"/>
      <c r="C2" s="89"/>
      <c r="D2" s="89"/>
      <c r="E2" s="89"/>
      <c r="F2" s="89"/>
    </row>
    <row r="3" spans="1:9" ht="27.75" customHeight="1" x14ac:dyDescent="0.55000000000000004">
      <c r="A3" s="90" t="s">
        <v>19</v>
      </c>
      <c r="B3" s="90"/>
      <c r="C3" s="90"/>
      <c r="D3" s="90"/>
      <c r="E3" s="90"/>
      <c r="F3" s="91"/>
    </row>
    <row r="4" spans="1:9" ht="27.75" customHeight="1" x14ac:dyDescent="0.55000000000000004">
      <c r="A4" s="90" t="s">
        <v>142</v>
      </c>
      <c r="B4" s="90"/>
      <c r="C4" s="90"/>
      <c r="D4" s="90"/>
      <c r="E4" s="90"/>
      <c r="F4" s="91"/>
    </row>
    <row r="5" spans="1:9" s="30" customFormat="1" ht="46.5" customHeight="1" x14ac:dyDescent="0.4">
      <c r="A5" s="32" t="str">
        <f>+ภาคผนวก2!A3</f>
        <v xml:space="preserve"> โครงการก่อสร้างถังกรองน้ำแบบถังเหล็ก ติดตั้งปั๊มสูบน้ำบาดาล ภายในประปาหมู่บ้าน (ศูนย์ไทลื้อ) ชุมชนบ้านกล้วยหลวง หมู่ที่ 1 ตำบลกล้วยแพะ อำเภอเมือง จังหวัดลำปาง</v>
      </c>
      <c r="B5" s="32"/>
      <c r="C5" s="32"/>
      <c r="D5" s="32"/>
      <c r="E5" s="32"/>
      <c r="F5" s="32"/>
      <c r="G5" s="87"/>
      <c r="H5" s="87"/>
      <c r="I5" s="29"/>
    </row>
    <row r="6" spans="1:9" ht="24" x14ac:dyDescent="0.55000000000000004">
      <c r="A6" s="89"/>
      <c r="B6" s="89"/>
      <c r="C6" s="89"/>
      <c r="D6" s="89"/>
      <c r="E6" s="89"/>
      <c r="F6" s="91"/>
    </row>
    <row r="7" spans="1:9" ht="24" x14ac:dyDescent="0.55000000000000004">
      <c r="A7" s="89"/>
      <c r="B7" s="89"/>
      <c r="C7" s="92"/>
      <c r="D7" s="92"/>
      <c r="E7" s="92"/>
      <c r="F7" s="91"/>
    </row>
    <row r="8" spans="1:9" s="95" customFormat="1" ht="29.25" customHeight="1" x14ac:dyDescent="0.25">
      <c r="A8" s="93" t="s">
        <v>0</v>
      </c>
      <c r="B8" s="93" t="s">
        <v>7</v>
      </c>
      <c r="C8" s="93" t="s">
        <v>8</v>
      </c>
      <c r="D8" s="93" t="s">
        <v>9</v>
      </c>
      <c r="E8" s="94" t="s">
        <v>20</v>
      </c>
      <c r="F8" s="94" t="s">
        <v>20</v>
      </c>
    </row>
    <row r="9" spans="1:9" s="95" customFormat="1" ht="29.25" customHeight="1" x14ac:dyDescent="0.25">
      <c r="A9" s="96"/>
      <c r="B9" s="96"/>
      <c r="C9" s="96"/>
      <c r="D9" s="96"/>
      <c r="E9" s="94" t="s">
        <v>14</v>
      </c>
      <c r="F9" s="94" t="s">
        <v>15</v>
      </c>
    </row>
    <row r="10" spans="1:9" ht="24" x14ac:dyDescent="0.55000000000000004">
      <c r="A10" s="97">
        <v>1</v>
      </c>
      <c r="B10" s="98" t="s">
        <v>43</v>
      </c>
      <c r="C10" s="97" t="s">
        <v>21</v>
      </c>
      <c r="D10" s="99">
        <f>+ภาคผนวก2!D10/1000</f>
        <v>2.1950000000000001E-2</v>
      </c>
      <c r="E10" s="100">
        <f>D10</f>
        <v>2.1950000000000001E-2</v>
      </c>
      <c r="F10" s="99"/>
    </row>
    <row r="11" spans="1:9" ht="24" x14ac:dyDescent="0.55000000000000004">
      <c r="A11" s="97">
        <v>2</v>
      </c>
      <c r="B11" s="98" t="s">
        <v>44</v>
      </c>
      <c r="C11" s="97" t="s">
        <v>21</v>
      </c>
      <c r="D11" s="101">
        <f>+ภาคผนวก2!D15/1000</f>
        <v>0.18133000000000002</v>
      </c>
      <c r="E11" s="100">
        <f>D11</f>
        <v>0.18133000000000002</v>
      </c>
      <c r="F11" s="99"/>
    </row>
    <row r="12" spans="1:9" ht="24" x14ac:dyDescent="0.55000000000000004">
      <c r="A12" s="97"/>
      <c r="B12" s="98"/>
      <c r="C12" s="97"/>
      <c r="D12" s="99"/>
      <c r="E12" s="102"/>
      <c r="F12" s="99"/>
    </row>
    <row r="13" spans="1:9" ht="24" x14ac:dyDescent="0.55000000000000004">
      <c r="A13" s="97"/>
      <c r="B13" s="98"/>
      <c r="C13" s="97"/>
      <c r="D13" s="99"/>
      <c r="E13" s="102"/>
      <c r="F13" s="99"/>
    </row>
    <row r="14" spans="1:9" ht="24" x14ac:dyDescent="0.55000000000000004">
      <c r="A14" s="97"/>
      <c r="B14" s="97"/>
      <c r="C14" s="97"/>
      <c r="D14" s="99"/>
      <c r="E14" s="102"/>
      <c r="F14" s="99"/>
    </row>
    <row r="15" spans="1:9" ht="24" x14ac:dyDescent="0.4">
      <c r="A15" s="94" t="s">
        <v>1</v>
      </c>
      <c r="B15" s="94"/>
      <c r="C15" s="94"/>
      <c r="D15" s="94">
        <f>SUM(D10:D14)</f>
        <v>0.20328000000000002</v>
      </c>
      <c r="E15" s="103">
        <f>SUM(E10:E14)</f>
        <v>0.20328000000000002</v>
      </c>
      <c r="F15" s="94"/>
    </row>
    <row r="16" spans="1:9" ht="24" x14ac:dyDescent="0.4">
      <c r="A16" s="104" t="s">
        <v>16</v>
      </c>
      <c r="B16" s="93"/>
      <c r="C16" s="93"/>
      <c r="D16" s="105">
        <f>+E16</f>
        <v>100</v>
      </c>
      <c r="E16" s="105">
        <f>(D15/E15)*100</f>
        <v>100</v>
      </c>
      <c r="F16" s="93"/>
    </row>
    <row r="17" spans="1:6" ht="24" x14ac:dyDescent="0.4">
      <c r="A17" s="106" t="s">
        <v>17</v>
      </c>
      <c r="B17" s="96"/>
      <c r="C17" s="96"/>
      <c r="D17" s="107"/>
      <c r="E17" s="107"/>
      <c r="F17" s="96"/>
    </row>
    <row r="18" spans="1:6" ht="24" x14ac:dyDescent="0.55000000000000004">
      <c r="A18" s="108"/>
      <c r="B18" s="108"/>
      <c r="C18" s="108"/>
      <c r="D18" s="108"/>
      <c r="E18" s="108"/>
      <c r="F18" s="91"/>
    </row>
    <row r="19" spans="1:6" ht="24" x14ac:dyDescent="0.55000000000000004">
      <c r="A19" s="108"/>
      <c r="B19" s="108"/>
      <c r="C19" s="108"/>
      <c r="D19" s="108"/>
      <c r="E19" s="108"/>
      <c r="F19" s="91"/>
    </row>
    <row r="20" spans="1:6" ht="24" x14ac:dyDescent="0.55000000000000004">
      <c r="A20" s="108"/>
      <c r="B20" s="108"/>
      <c r="C20" s="108"/>
      <c r="D20" s="108"/>
      <c r="E20" s="108"/>
      <c r="F20" s="91"/>
    </row>
    <row r="21" spans="1:6" ht="24" x14ac:dyDescent="0.55000000000000004">
      <c r="A21" s="108"/>
      <c r="B21" s="108"/>
      <c r="C21" s="108"/>
      <c r="D21" s="108"/>
      <c r="E21" s="108"/>
      <c r="F21" s="91"/>
    </row>
    <row r="22" spans="1:6" ht="24" x14ac:dyDescent="0.55000000000000004">
      <c r="A22" s="92"/>
      <c r="B22" s="92"/>
      <c r="C22" s="92"/>
      <c r="D22" s="92"/>
      <c r="E22" s="92"/>
      <c r="F22" s="91"/>
    </row>
    <row r="23" spans="1:6" ht="24" x14ac:dyDescent="0.55000000000000004">
      <c r="A23" s="92"/>
      <c r="C23" s="24" t="s">
        <v>54</v>
      </c>
      <c r="D23" s="24"/>
      <c r="E23" s="24"/>
      <c r="F23" s="91"/>
    </row>
    <row r="24" spans="1:6" ht="24" x14ac:dyDescent="0.55000000000000004">
      <c r="A24" s="92"/>
      <c r="C24" s="109" t="str">
        <f>+ภาคผนวก2!E129</f>
        <v xml:space="preserve">           (นายอภิวัฒน์  ตุ้ยสืบ)     </v>
      </c>
      <c r="D24" s="24"/>
      <c r="E24" s="24"/>
      <c r="F24" s="91"/>
    </row>
    <row r="25" spans="1:6" ht="24" x14ac:dyDescent="0.55000000000000004">
      <c r="A25" s="91"/>
      <c r="B25" s="91"/>
      <c r="C25" s="91"/>
      <c r="D25" s="91"/>
      <c r="E25" s="91"/>
      <c r="F25" s="91"/>
    </row>
    <row r="26" spans="1:6" ht="24" x14ac:dyDescent="0.55000000000000004">
      <c r="A26" s="91"/>
      <c r="B26" s="91"/>
      <c r="C26" s="91"/>
      <c r="D26" s="91"/>
      <c r="E26" s="91"/>
      <c r="F26" s="91"/>
    </row>
    <row r="27" spans="1:6" ht="24" x14ac:dyDescent="0.55000000000000004">
      <c r="A27" s="91"/>
      <c r="B27" s="91"/>
      <c r="C27" s="91"/>
      <c r="D27" s="91"/>
      <c r="E27" s="91"/>
      <c r="F27" s="91"/>
    </row>
    <row r="28" spans="1:6" ht="24" x14ac:dyDescent="0.55000000000000004">
      <c r="A28" s="91"/>
      <c r="B28" s="91"/>
      <c r="C28" s="91"/>
      <c r="D28" s="91"/>
      <c r="E28" s="91"/>
      <c r="F28" s="91"/>
    </row>
    <row r="29" spans="1:6" ht="24" x14ac:dyDescent="0.55000000000000004">
      <c r="A29" s="91"/>
      <c r="B29" s="91"/>
      <c r="C29" s="91"/>
      <c r="D29" s="91"/>
      <c r="E29" s="91"/>
      <c r="F29" s="91"/>
    </row>
    <row r="30" spans="1:6" ht="24" x14ac:dyDescent="0.55000000000000004">
      <c r="A30" s="91"/>
      <c r="B30" s="91"/>
      <c r="C30" s="91"/>
      <c r="D30" s="91"/>
      <c r="E30" s="91"/>
      <c r="F30" s="91"/>
    </row>
    <row r="31" spans="1:6" ht="24" x14ac:dyDescent="0.55000000000000004">
      <c r="A31" s="91"/>
      <c r="B31" s="91"/>
      <c r="C31" s="91"/>
      <c r="D31" s="91"/>
      <c r="E31" s="91"/>
      <c r="F31" s="91"/>
    </row>
  </sheetData>
  <mergeCells count="12">
    <mergeCell ref="A3:E3"/>
    <mergeCell ref="A4:E4"/>
    <mergeCell ref="F16:F17"/>
    <mergeCell ref="E16:E17"/>
    <mergeCell ref="B16:B17"/>
    <mergeCell ref="C16:C17"/>
    <mergeCell ref="D16:D17"/>
    <mergeCell ref="A8:A9"/>
    <mergeCell ref="B8:B9"/>
    <mergeCell ref="C8:C9"/>
    <mergeCell ref="D8:D9"/>
    <mergeCell ref="A5:F5"/>
  </mergeCells>
  <pageMargins left="0.25" right="0.25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I32"/>
  <sheetViews>
    <sheetView view="pageBreakPreview" zoomScale="120" zoomScaleNormal="55" zoomScaleSheetLayoutView="120" workbookViewId="0">
      <selection activeCell="D14" sqref="D14:D15"/>
    </sheetView>
  </sheetViews>
  <sheetFormatPr defaultColWidth="9" defaultRowHeight="24" x14ac:dyDescent="0.55000000000000004"/>
  <cols>
    <col min="1" max="1" width="38.5703125" style="1" customWidth="1"/>
    <col min="2" max="2" width="16.42578125" style="1" customWidth="1"/>
    <col min="3" max="3" width="24.5703125" style="1" customWidth="1"/>
    <col min="4" max="4" width="16.7109375" style="1" customWidth="1"/>
    <col min="5" max="16384" width="9" style="1"/>
  </cols>
  <sheetData>
    <row r="1" spans="1:9" ht="29.25" customHeight="1" x14ac:dyDescent="0.55000000000000004">
      <c r="A1" s="23" t="s">
        <v>49</v>
      </c>
      <c r="B1" s="23"/>
      <c r="C1" s="23"/>
      <c r="D1" s="23"/>
    </row>
    <row r="2" spans="1:9" ht="29.25" customHeight="1" x14ac:dyDescent="0.55000000000000004">
      <c r="A2" s="18" t="s">
        <v>23</v>
      </c>
      <c r="B2" s="18"/>
      <c r="C2" s="18"/>
      <c r="D2" s="18"/>
    </row>
    <row r="3" spans="1:9" x14ac:dyDescent="0.55000000000000004">
      <c r="A3" s="20" t="s">
        <v>24</v>
      </c>
      <c r="B3" s="20"/>
      <c r="C3" s="7"/>
    </row>
    <row r="4" spans="1:9" x14ac:dyDescent="0.55000000000000004">
      <c r="A4" s="20" t="s">
        <v>25</v>
      </c>
      <c r="B4" s="20"/>
      <c r="C4" s="10">
        <f>+ภาคผนวก2!A125</f>
        <v>69</v>
      </c>
      <c r="D4" s="7" t="s">
        <v>7</v>
      </c>
    </row>
    <row r="5" spans="1:9" x14ac:dyDescent="0.55000000000000004">
      <c r="A5" s="20" t="s">
        <v>26</v>
      </c>
      <c r="B5" s="20"/>
      <c r="C5" s="9">
        <f>+ภาคผนวก2!F126</f>
        <v>333935.27</v>
      </c>
      <c r="D5" s="7" t="s">
        <v>28</v>
      </c>
    </row>
    <row r="6" spans="1:9" s="2" customFormat="1" ht="42" customHeight="1" x14ac:dyDescent="0.55000000000000004">
      <c r="A6" s="19" t="str">
        <f>+ภาคผนวก2!A3</f>
        <v xml:space="preserve"> โครงการก่อสร้างถังกรองน้ำแบบถังเหล็ก ติดตั้งปั๊มสูบน้ำบาดาล ภายในประปาหมู่บ้าน (ศูนย์ไทลื้อ) ชุมชนบ้านกล้วยหลวง หมู่ที่ 1 ตำบลกล้วยแพะ อำเภอเมือง จังหวัดลำปาง</v>
      </c>
      <c r="B6" s="19"/>
      <c r="C6" s="19"/>
      <c r="D6" s="19"/>
      <c r="E6" s="4"/>
      <c r="F6" s="1"/>
      <c r="G6" s="13"/>
      <c r="H6" s="13"/>
      <c r="I6" s="12"/>
    </row>
    <row r="7" spans="1:9" x14ac:dyDescent="0.55000000000000004">
      <c r="A7" s="20" t="s">
        <v>27</v>
      </c>
      <c r="B7" s="20"/>
      <c r="C7" s="4"/>
    </row>
    <row r="8" spans="1:9" x14ac:dyDescent="0.55000000000000004">
      <c r="A8" s="22" t="s">
        <v>7</v>
      </c>
      <c r="B8" s="22" t="s">
        <v>29</v>
      </c>
      <c r="C8" s="22" t="s">
        <v>30</v>
      </c>
      <c r="D8" s="22" t="s">
        <v>31</v>
      </c>
    </row>
    <row r="9" spans="1:9" x14ac:dyDescent="0.55000000000000004">
      <c r="A9" s="22"/>
      <c r="B9" s="22"/>
      <c r="C9" s="22"/>
      <c r="D9" s="22"/>
    </row>
    <row r="10" spans="1:9" ht="28.5" customHeight="1" x14ac:dyDescent="0.55000000000000004">
      <c r="A10" s="8" t="s">
        <v>51</v>
      </c>
      <c r="B10" s="5" t="s">
        <v>28</v>
      </c>
      <c r="C10" s="14">
        <f>+ภาคผนวก2!G126</f>
        <v>249941.64000000004</v>
      </c>
      <c r="D10" s="16">
        <f>+C10*100/C5</f>
        <v>74.847331939510326</v>
      </c>
    </row>
    <row r="11" spans="1:9" ht="28.5" customHeight="1" x14ac:dyDescent="0.55000000000000004">
      <c r="A11" s="8" t="s">
        <v>50</v>
      </c>
      <c r="B11" s="5" t="s">
        <v>28</v>
      </c>
      <c r="C11" s="14">
        <f>+ภาคผนวก2!H126</f>
        <v>83993.63</v>
      </c>
      <c r="D11" s="17">
        <f>+C11*100/C5</f>
        <v>25.152668060489685</v>
      </c>
    </row>
    <row r="12" spans="1:9" x14ac:dyDescent="0.55000000000000004">
      <c r="A12" s="6"/>
      <c r="B12" s="6"/>
      <c r="C12" s="6"/>
      <c r="G12" s="4"/>
      <c r="H12" s="6"/>
      <c r="I12" s="6"/>
    </row>
    <row r="13" spans="1:9" ht="27.75" customHeight="1" x14ac:dyDescent="0.55000000000000004">
      <c r="A13" s="4" t="s">
        <v>47</v>
      </c>
      <c r="B13" s="6">
        <f>+'ภาคผนวก 3'!E15</f>
        <v>0.20328000000000002</v>
      </c>
      <c r="C13" s="4" t="s">
        <v>48</v>
      </c>
      <c r="D13" s="11">
        <f>+ภาคผนวก2!F10+ภาคผนวก2!F15</f>
        <v>5020.3500000000004</v>
      </c>
    </row>
    <row r="14" spans="1:9" x14ac:dyDescent="0.55000000000000004">
      <c r="A14" s="22" t="s">
        <v>7</v>
      </c>
      <c r="B14" s="22" t="s">
        <v>8</v>
      </c>
      <c r="C14" s="22" t="s">
        <v>32</v>
      </c>
      <c r="D14" s="22" t="s">
        <v>31</v>
      </c>
    </row>
    <row r="15" spans="1:9" x14ac:dyDescent="0.55000000000000004">
      <c r="A15" s="22"/>
      <c r="B15" s="22"/>
      <c r="C15" s="22"/>
      <c r="D15" s="22"/>
    </row>
    <row r="16" spans="1:9" ht="31.5" customHeight="1" x14ac:dyDescent="0.55000000000000004">
      <c r="A16" s="8" t="s">
        <v>33</v>
      </c>
      <c r="B16" s="5" t="s">
        <v>21</v>
      </c>
      <c r="C16" s="5">
        <f>+'ภาคผนวก 3'!E15</f>
        <v>0.20328000000000002</v>
      </c>
      <c r="D16" s="17">
        <f>+'ภาคผนวก 3'!E16:E17</f>
        <v>100</v>
      </c>
    </row>
    <row r="17" spans="1:4" x14ac:dyDescent="0.55000000000000004">
      <c r="C17" s="7"/>
      <c r="D17" s="7"/>
    </row>
    <row r="18" spans="1:4" x14ac:dyDescent="0.55000000000000004">
      <c r="A18" s="3" t="s">
        <v>2</v>
      </c>
    </row>
    <row r="19" spans="1:4" x14ac:dyDescent="0.55000000000000004">
      <c r="A19" s="1" t="s">
        <v>34</v>
      </c>
    </row>
    <row r="20" spans="1:4" x14ac:dyDescent="0.55000000000000004">
      <c r="A20" s="1" t="s">
        <v>35</v>
      </c>
      <c r="C20" s="15"/>
    </row>
    <row r="21" spans="1:4" x14ac:dyDescent="0.55000000000000004">
      <c r="A21" s="1" t="s">
        <v>36</v>
      </c>
    </row>
    <row r="22" spans="1:4" x14ac:dyDescent="0.55000000000000004">
      <c r="A22" s="1" t="s">
        <v>37</v>
      </c>
    </row>
    <row r="24" spans="1:4" x14ac:dyDescent="0.55000000000000004">
      <c r="A24" s="1" t="s">
        <v>38</v>
      </c>
    </row>
    <row r="25" spans="1:4" x14ac:dyDescent="0.55000000000000004">
      <c r="A25" s="1" t="s">
        <v>39</v>
      </c>
    </row>
    <row r="26" spans="1:4" x14ac:dyDescent="0.55000000000000004">
      <c r="A26" s="1" t="s">
        <v>40</v>
      </c>
    </row>
    <row r="27" spans="1:4" x14ac:dyDescent="0.55000000000000004">
      <c r="A27" s="21" t="s">
        <v>41</v>
      </c>
      <c r="B27" s="21"/>
      <c r="C27" s="21"/>
      <c r="D27" s="21"/>
    </row>
    <row r="28" spans="1:4" x14ac:dyDescent="0.55000000000000004">
      <c r="A28" s="21" t="s">
        <v>41</v>
      </c>
      <c r="B28" s="21"/>
      <c r="C28" s="21"/>
      <c r="D28" s="21"/>
    </row>
    <row r="30" spans="1:4" x14ac:dyDescent="0.55000000000000004">
      <c r="B30" s="20" t="s">
        <v>42</v>
      </c>
      <c r="C30" s="20"/>
      <c r="D30" s="20"/>
    </row>
    <row r="31" spans="1:4" x14ac:dyDescent="0.55000000000000004">
      <c r="B31" s="20" t="s">
        <v>52</v>
      </c>
      <c r="C31" s="20"/>
      <c r="D31" s="20"/>
    </row>
    <row r="32" spans="1:4" x14ac:dyDescent="0.55000000000000004">
      <c r="B32" s="1" t="s">
        <v>53</v>
      </c>
    </row>
  </sheetData>
  <mergeCells count="19">
    <mergeCell ref="A6:D6"/>
    <mergeCell ref="A2:D2"/>
    <mergeCell ref="A1:D1"/>
    <mergeCell ref="A3:B3"/>
    <mergeCell ref="A4:B4"/>
    <mergeCell ref="A5:B5"/>
    <mergeCell ref="A7:B7"/>
    <mergeCell ref="A14:A15"/>
    <mergeCell ref="A8:A9"/>
    <mergeCell ref="B8:B9"/>
    <mergeCell ref="B14:B15"/>
    <mergeCell ref="A27:D27"/>
    <mergeCell ref="A28:D28"/>
    <mergeCell ref="B30:D30"/>
    <mergeCell ref="B31:D31"/>
    <mergeCell ref="C8:C9"/>
    <mergeCell ref="D8:D9"/>
    <mergeCell ref="C14:C15"/>
    <mergeCell ref="D14:D15"/>
  </mergeCells>
  <pageMargins left="0.25" right="0.25" top="0.75" bottom="0.75" header="0.3" footer="0.3"/>
  <pageSetup paperSize="9" scale="96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ภาคผนวก2</vt:lpstr>
      <vt:lpstr>ภาคผนวก 3</vt:lpstr>
      <vt:lpstr>ภาคผนวก4</vt:lpstr>
      <vt:lpstr>ภาคผนวก2!Print_Area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มณ มณฑล</cp:lastModifiedBy>
  <cp:lastPrinted>2025-02-20T00:36:52Z</cp:lastPrinted>
  <dcterms:created xsi:type="dcterms:W3CDTF">2021-06-15T02:14:36Z</dcterms:created>
  <dcterms:modified xsi:type="dcterms:W3CDTF">2025-02-27T02:26:07Z</dcterms:modified>
</cp:coreProperties>
</file>